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https://onnib.sharepoint.com/sites/EEPAfrica760/Shared Documents/EEP Africa Teams Files/Communications/Website/"/>
    </mc:Choice>
  </mc:AlternateContent>
  <xr:revisionPtr revIDLastSave="0" documentId="8_{7C76F36E-535B-448E-A4FB-39B5A35C8FF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over Page" sheetId="4" r:id="rId1"/>
    <sheet name="Development Cost" sheetId="2" r:id="rId2"/>
    <sheet name="Workings" sheetId="1" r:id="rId3"/>
    <sheet name="Outputs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8" i="3" l="1"/>
  <c r="D23" i="2"/>
  <c r="D18" i="2"/>
  <c r="D15" i="2"/>
  <c r="G4" i="3" l="1"/>
  <c r="G6" i="3"/>
  <c r="G10" i="3" s="1"/>
  <c r="G8" i="3" l="1"/>
  <c r="D20" i="2"/>
  <c r="D25" i="2" s="1"/>
  <c r="G12" i="1" s="1"/>
  <c r="G12" i="3" s="1"/>
  <c r="R31" i="1"/>
  <c r="R32" i="1" s="1"/>
  <c r="S31" i="1"/>
  <c r="S32" i="1" s="1"/>
  <c r="T31" i="1"/>
  <c r="T32" i="1" s="1"/>
  <c r="U31" i="1"/>
  <c r="U32" i="1" s="1"/>
  <c r="V31" i="1"/>
  <c r="V32" i="1" s="1"/>
  <c r="W31" i="1"/>
  <c r="W32" i="1" s="1"/>
  <c r="X31" i="1"/>
  <c r="X32" i="1" s="1"/>
  <c r="Y31" i="1"/>
  <c r="Y32" i="1" s="1"/>
  <c r="Z31" i="1"/>
  <c r="Z32" i="1" s="1"/>
  <c r="E20" i="1"/>
  <c r="G16" i="3" l="1"/>
  <c r="G14" i="3"/>
  <c r="F20" i="1"/>
  <c r="H6" i="3"/>
  <c r="E31" i="1"/>
  <c r="E32" i="1" s="1"/>
  <c r="F31" i="1"/>
  <c r="F32" i="1" s="1"/>
  <c r="G31" i="1"/>
  <c r="G32" i="1" s="1"/>
  <c r="H31" i="1"/>
  <c r="H32" i="1" s="1"/>
  <c r="I31" i="1"/>
  <c r="I32" i="1" s="1"/>
  <c r="J31" i="1"/>
  <c r="J32" i="1" s="1"/>
  <c r="K31" i="1"/>
  <c r="K32" i="1" s="1"/>
  <c r="L31" i="1"/>
  <c r="L32" i="1" s="1"/>
  <c r="M31" i="1"/>
  <c r="M32" i="1" s="1"/>
  <c r="N31" i="1"/>
  <c r="N32" i="1" s="1"/>
  <c r="O31" i="1"/>
  <c r="O32" i="1" s="1"/>
  <c r="P31" i="1"/>
  <c r="P32" i="1" s="1"/>
  <c r="Q31" i="1"/>
  <c r="Q32" i="1" s="1"/>
  <c r="D31" i="1"/>
  <c r="D32" i="1" s="1"/>
  <c r="D24" i="1"/>
  <c r="D25" i="1" s="1"/>
  <c r="D26" i="1" s="1"/>
  <c r="H8" i="3" l="1"/>
  <c r="H12" i="3"/>
  <c r="H10" i="3"/>
  <c r="G20" i="1"/>
  <c r="I6" i="3"/>
  <c r="F24" i="1"/>
  <c r="F25" i="1" s="1"/>
  <c r="F26" i="1" s="1"/>
  <c r="E24" i="1"/>
  <c r="E25" i="1" s="1"/>
  <c r="E26" i="1" s="1"/>
  <c r="H14" i="3" l="1"/>
  <c r="I8" i="3"/>
  <c r="I12" i="3"/>
  <c r="H16" i="3"/>
  <c r="I10" i="3"/>
  <c r="H20" i="1"/>
  <c r="J6" i="3"/>
  <c r="G24" i="1"/>
  <c r="G25" i="1" s="1"/>
  <c r="G26" i="1" s="1"/>
  <c r="I16" i="3" l="1"/>
  <c r="J12" i="3"/>
  <c r="J8" i="3"/>
  <c r="I14" i="3"/>
  <c r="J10" i="3"/>
  <c r="I20" i="1"/>
  <c r="K6" i="3"/>
  <c r="H24" i="1"/>
  <c r="H25" i="1" s="1"/>
  <c r="H26" i="1" s="1"/>
  <c r="J14" i="3" l="1"/>
  <c r="J16" i="3"/>
  <c r="K12" i="3"/>
  <c r="K8" i="3"/>
  <c r="K10" i="3"/>
  <c r="L6" i="3"/>
  <c r="J20" i="1"/>
  <c r="J35" i="1" s="1"/>
  <c r="J37" i="1" s="1"/>
  <c r="I24" i="1"/>
  <c r="I25" i="1" s="1"/>
  <c r="I26" i="1" s="1"/>
  <c r="D35" i="1"/>
  <c r="I35" i="1"/>
  <c r="F35" i="1"/>
  <c r="F37" i="1" s="1"/>
  <c r="E35" i="1"/>
  <c r="E37" i="1" s="1"/>
  <c r="G35" i="1"/>
  <c r="G37" i="1" s="1"/>
  <c r="H35" i="1"/>
  <c r="H37" i="1" s="1"/>
  <c r="D37" i="1" l="1"/>
  <c r="K14" i="3"/>
  <c r="L12" i="3"/>
  <c r="L8" i="3"/>
  <c r="K16" i="3"/>
  <c r="L10" i="3"/>
  <c r="K20" i="1"/>
  <c r="M6" i="3"/>
  <c r="J24" i="1"/>
  <c r="J25" i="1" s="1"/>
  <c r="J26" i="1" s="1"/>
  <c r="J39" i="1" s="1"/>
  <c r="I37" i="1"/>
  <c r="G39" i="1"/>
  <c r="E39" i="1"/>
  <c r="D39" i="1"/>
  <c r="F39" i="1"/>
  <c r="H39" i="1"/>
  <c r="L16" i="3" l="1"/>
  <c r="L14" i="3"/>
  <c r="M12" i="3"/>
  <c r="M8" i="3"/>
  <c r="M10" i="3"/>
  <c r="L20" i="1"/>
  <c r="N6" i="3"/>
  <c r="K24" i="1"/>
  <c r="K25" i="1" s="1"/>
  <c r="K26" i="1" s="1"/>
  <c r="K35" i="1"/>
  <c r="K37" i="1" s="1"/>
  <c r="I39" i="1"/>
  <c r="M16" i="3" l="1"/>
  <c r="N12" i="3"/>
  <c r="N8" i="3"/>
  <c r="N10" i="3"/>
  <c r="M14" i="3"/>
  <c r="K39" i="1"/>
  <c r="M20" i="1"/>
  <c r="O6" i="3"/>
  <c r="L24" i="1"/>
  <c r="L25" i="1" s="1"/>
  <c r="L26" i="1" s="1"/>
  <c r="L35" i="1"/>
  <c r="L37" i="1" s="1"/>
  <c r="N14" i="3" l="1"/>
  <c r="O8" i="3"/>
  <c r="O12" i="3"/>
  <c r="N16" i="3"/>
  <c r="O10" i="3"/>
  <c r="L39" i="1"/>
  <c r="N20" i="1"/>
  <c r="P6" i="3"/>
  <c r="M24" i="1"/>
  <c r="M25" i="1" s="1"/>
  <c r="M26" i="1" s="1"/>
  <c r="M35" i="1"/>
  <c r="M37" i="1" s="1"/>
  <c r="O16" i="3" l="1"/>
  <c r="P8" i="3"/>
  <c r="P12" i="3"/>
  <c r="O14" i="3"/>
  <c r="P10" i="3"/>
  <c r="O20" i="1"/>
  <c r="Q6" i="3"/>
  <c r="N24" i="1"/>
  <c r="N25" i="1" s="1"/>
  <c r="N26" i="1" s="1"/>
  <c r="N35" i="1"/>
  <c r="N37" i="1" s="1"/>
  <c r="M39" i="1"/>
  <c r="P16" i="3" l="1"/>
  <c r="P14" i="3"/>
  <c r="Q8" i="3"/>
  <c r="Q12" i="3"/>
  <c r="Q10" i="3"/>
  <c r="N39" i="1"/>
  <c r="P20" i="1"/>
  <c r="R6" i="3"/>
  <c r="O24" i="1"/>
  <c r="O25" i="1" s="1"/>
  <c r="O26" i="1" s="1"/>
  <c r="O35" i="1"/>
  <c r="O37" i="1" s="1"/>
  <c r="Q16" i="3" l="1"/>
  <c r="R12" i="3"/>
  <c r="R8" i="3"/>
  <c r="Q14" i="3"/>
  <c r="R10" i="3"/>
  <c r="O39" i="1"/>
  <c r="Q20" i="1"/>
  <c r="S6" i="3"/>
  <c r="P24" i="1"/>
  <c r="P25" i="1" s="1"/>
  <c r="P26" i="1" s="1"/>
  <c r="P35" i="1"/>
  <c r="P37" i="1" s="1"/>
  <c r="R14" i="3" l="1"/>
  <c r="S12" i="3"/>
  <c r="S8" i="3"/>
  <c r="R16" i="3"/>
  <c r="S10" i="3"/>
  <c r="P39" i="1"/>
  <c r="T6" i="3"/>
  <c r="R20" i="1"/>
  <c r="Q24" i="1"/>
  <c r="Q25" i="1" s="1"/>
  <c r="Q26" i="1" s="1"/>
  <c r="Q35" i="1"/>
  <c r="Q37" i="1" s="1"/>
  <c r="Q39" i="1" l="1"/>
  <c r="S14" i="3"/>
  <c r="T12" i="3"/>
  <c r="T8" i="3"/>
  <c r="S16" i="3"/>
  <c r="T10" i="3"/>
  <c r="U6" i="3"/>
  <c r="S20" i="1"/>
  <c r="R24" i="1"/>
  <c r="R25" i="1" s="1"/>
  <c r="R26" i="1" s="1"/>
  <c r="R35" i="1"/>
  <c r="R37" i="1" s="1"/>
  <c r="T14" i="3" l="1"/>
  <c r="U12" i="3"/>
  <c r="U8" i="3"/>
  <c r="T16" i="3"/>
  <c r="U10" i="3"/>
  <c r="U14" i="3" s="1"/>
  <c r="R39" i="1"/>
  <c r="V6" i="3"/>
  <c r="T20" i="1"/>
  <c r="S24" i="1"/>
  <c r="S25" i="1" s="1"/>
  <c r="S26" i="1" s="1"/>
  <c r="S35" i="1"/>
  <c r="S37" i="1" s="1"/>
  <c r="V12" i="3" l="1"/>
  <c r="V8" i="3"/>
  <c r="U16" i="3"/>
  <c r="V10" i="3"/>
  <c r="S39" i="1"/>
  <c r="W6" i="3"/>
  <c r="U20" i="1"/>
  <c r="T24" i="1"/>
  <c r="T25" i="1" s="1"/>
  <c r="T26" i="1" s="1"/>
  <c r="T35" i="1"/>
  <c r="T37" i="1" s="1"/>
  <c r="V14" i="3" l="1"/>
  <c r="W8" i="3"/>
  <c r="W12" i="3"/>
  <c r="V16" i="3"/>
  <c r="W10" i="3"/>
  <c r="T39" i="1"/>
  <c r="X6" i="3"/>
  <c r="V20" i="1"/>
  <c r="U24" i="1"/>
  <c r="U25" i="1" s="1"/>
  <c r="U26" i="1" s="1"/>
  <c r="U35" i="1"/>
  <c r="U37" i="1" s="1"/>
  <c r="W16" i="3" l="1"/>
  <c r="W14" i="3"/>
  <c r="X8" i="3"/>
  <c r="X12" i="3"/>
  <c r="X10" i="3"/>
  <c r="U39" i="1"/>
  <c r="Y6" i="3"/>
  <c r="W20" i="1"/>
  <c r="V35" i="1"/>
  <c r="V37" i="1" s="1"/>
  <c r="V24" i="1"/>
  <c r="V25" i="1" s="1"/>
  <c r="V26" i="1" s="1"/>
  <c r="X16" i="3" l="1"/>
  <c r="X14" i="3"/>
  <c r="Y8" i="3"/>
  <c r="Y12" i="3"/>
  <c r="Y10" i="3"/>
  <c r="V39" i="1"/>
  <c r="Z6" i="3"/>
  <c r="W24" i="1"/>
  <c r="W25" i="1" s="1"/>
  <c r="W26" i="1" s="1"/>
  <c r="W35" i="1"/>
  <c r="W37" i="1" s="1"/>
  <c r="X20" i="1"/>
  <c r="Y16" i="3" l="1"/>
  <c r="W39" i="1"/>
  <c r="Y14" i="3"/>
  <c r="Z12" i="3"/>
  <c r="Z8" i="3"/>
  <c r="Z10" i="3"/>
  <c r="AA6" i="3"/>
  <c r="Y20" i="1"/>
  <c r="X24" i="1"/>
  <c r="X25" i="1" s="1"/>
  <c r="X26" i="1" s="1"/>
  <c r="X35" i="1"/>
  <c r="X37" i="1" s="1"/>
  <c r="Z14" i="3" l="1"/>
  <c r="AA12" i="3"/>
  <c r="AA8" i="3"/>
  <c r="Z16" i="3"/>
  <c r="AA10" i="3"/>
  <c r="X39" i="1"/>
  <c r="AB6" i="3"/>
  <c r="Y35" i="1"/>
  <c r="Y37" i="1" s="1"/>
  <c r="Z20" i="1"/>
  <c r="Y24" i="1"/>
  <c r="Y25" i="1" s="1"/>
  <c r="Y26" i="1" s="1"/>
  <c r="AA14" i="3" l="1"/>
  <c r="AB12" i="3"/>
  <c r="AB8" i="3"/>
  <c r="AA16" i="3"/>
  <c r="AB10" i="3"/>
  <c r="Y39" i="1"/>
  <c r="AC6" i="3"/>
  <c r="Z24" i="1"/>
  <c r="Z25" i="1" s="1"/>
  <c r="Z26" i="1" s="1"/>
  <c r="Z35" i="1"/>
  <c r="Z37" i="1" s="1"/>
  <c r="Z39" i="1" l="1"/>
  <c r="AC12" i="3"/>
  <c r="AC8" i="3"/>
  <c r="AB16" i="3"/>
  <c r="AC10" i="3"/>
  <c r="AB14" i="3"/>
  <c r="AC16" i="3" l="1"/>
  <c r="AC14" i="3"/>
</calcChain>
</file>

<file path=xl/sharedStrings.xml><?xml version="1.0" encoding="utf-8"?>
<sst xmlns="http://schemas.openxmlformats.org/spreadsheetml/2006/main" count="89" uniqueCount="68">
  <si>
    <t>USD</t>
  </si>
  <si>
    <t>Payback period</t>
  </si>
  <si>
    <t>Figures are in USD unless stated otherwise</t>
  </si>
  <si>
    <t>Selling price per unit</t>
  </si>
  <si>
    <t>Direct costs per unit</t>
  </si>
  <si>
    <t>Total direct costs</t>
  </si>
  <si>
    <t>Gross profit per unit</t>
  </si>
  <si>
    <t>Indirect costs per unit</t>
  </si>
  <si>
    <t>Total indirect costs per unit</t>
  </si>
  <si>
    <t>Net margin per unit</t>
  </si>
  <si>
    <t>Carbon Credits - Unit Economics Analysis: Cookstoves</t>
  </si>
  <si>
    <t>Assumptions</t>
  </si>
  <si>
    <t>Number of units</t>
  </si>
  <si>
    <t>Unit Economics Calculations per year</t>
  </si>
  <si>
    <t>Number of carbon credits per tonne</t>
  </si>
  <si>
    <t>KG</t>
  </si>
  <si>
    <t>Price per carbon credit</t>
  </si>
  <si>
    <t>Carbon credits revenue</t>
  </si>
  <si>
    <t>Cost Calculations</t>
  </si>
  <si>
    <t>Total registration and development cost</t>
  </si>
  <si>
    <t>Total registration cost</t>
  </si>
  <si>
    <t>Registration cost</t>
  </si>
  <si>
    <t>Minimum project registration cost</t>
  </si>
  <si>
    <t>Project profit</t>
  </si>
  <si>
    <t>Total net cost per stove</t>
  </si>
  <si>
    <t>Net development cost</t>
  </si>
  <si>
    <t>Annual revenue</t>
  </si>
  <si>
    <t>Revenue calculations - estimation of the emission and carbon credit revenue generated against the number of units produced</t>
  </si>
  <si>
    <t>Project registration cost - standard assumed registration costs to access VCM</t>
  </si>
  <si>
    <t>Project development cost - calculation of average net cost per stove scaled up to the number of units produced</t>
  </si>
  <si>
    <t>Amount of emissions reduced per cookstove per year</t>
  </si>
  <si>
    <t>Estimated number of carbon credits generated</t>
  </si>
  <si>
    <r>
      <t>Estimated emissions reduced per year (kg CO</t>
    </r>
    <r>
      <rPr>
        <vertAlign val="subscript"/>
        <sz val="11"/>
        <color theme="1"/>
        <rFont val="Segoe UI"/>
        <family val="2"/>
        <scheme val="minor"/>
      </rPr>
      <t>2</t>
    </r>
    <r>
      <rPr>
        <sz val="11"/>
        <color theme="1"/>
        <rFont val="Segoe UI"/>
        <family val="2"/>
        <scheme val="minor"/>
      </rPr>
      <t>e)</t>
    </r>
  </si>
  <si>
    <t>Selling price per unit( incl. input VAT)</t>
  </si>
  <si>
    <t xml:space="preserve">Number of units </t>
  </si>
  <si>
    <t>Years</t>
  </si>
  <si>
    <t>#</t>
  </si>
  <si>
    <t>Project horizon</t>
  </si>
  <si>
    <t>Cost</t>
  </si>
  <si>
    <t>Profit</t>
  </si>
  <si>
    <t>Total revenue (over 10 years)</t>
  </si>
  <si>
    <t>This figure can be adjusted and will impact the payback periods below and in the following tab</t>
  </si>
  <si>
    <t>This figure is pulled from the previous and is the net margin/(cost) made/(incurred) by businesses when making their products</t>
  </si>
  <si>
    <t>Product unit economics for a single burner cookstove</t>
  </si>
  <si>
    <t>Document description</t>
  </si>
  <si>
    <t>Instructions for model use</t>
  </si>
  <si>
    <t>Table of contents</t>
  </si>
  <si>
    <t>Tabs</t>
  </si>
  <si>
    <t>Descriptions</t>
  </si>
  <si>
    <t>Outputs</t>
  </si>
  <si>
    <t>This document contains payback period computations for a cookstove carbon project over a 10 year horizon</t>
  </si>
  <si>
    <t>Total indirect costs</t>
  </si>
  <si>
    <t>Notes</t>
  </si>
  <si>
    <t>To update with the cost of your products</t>
  </si>
  <si>
    <t>To update with the direct costs of your products i.e., product cost or manufacturing cost</t>
  </si>
  <si>
    <t>To update with the indirect costs of your business e.g., salaries, utilities, etc.</t>
  </si>
  <si>
    <t>Payback period computation</t>
  </si>
  <si>
    <t>Outputs chart</t>
  </si>
  <si>
    <r>
      <t xml:space="preserve">Calculated cells have values in black that </t>
    </r>
    <r>
      <rPr>
        <b/>
        <sz val="10"/>
        <color theme="1"/>
        <rFont val="Gisha"/>
        <family val="2"/>
        <charset val="177"/>
      </rPr>
      <t>SHOULD NOT</t>
    </r>
    <r>
      <rPr>
        <sz val="10"/>
        <color theme="1"/>
        <rFont val="Gisha"/>
        <family val="2"/>
      </rPr>
      <t xml:space="preserve"> be edited by the user</t>
    </r>
  </si>
  <si>
    <t>Blue numbers are plug-and-play variables, i.e., manually entered assumptions, that can be edited to influence outputs</t>
  </si>
  <si>
    <t>Development Cost</t>
  </si>
  <si>
    <t>Workings</t>
  </si>
  <si>
    <t>Contains the computation of the net development cost of the project</t>
  </si>
  <si>
    <t>Contains the revenue, cost and profit computations for the project</t>
  </si>
  <si>
    <t xml:space="preserve">Contains the payback period computation and a chart displaying the outputs </t>
  </si>
  <si>
    <t>Credits</t>
  </si>
  <si>
    <t>This figure can be adjusted based on the timelines of your project; it influences the payback period of the project</t>
  </si>
  <si>
    <t>Source: Consultations with industry experts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</si>
</sst>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</numFmts>
  <fonts count="29" x14ac:knownFonts="1">
    <font>
      <sz val="11"/>
      <color theme="1"/>
      <name val="Segoe UI"/>
      <family val="2"/>
      <scheme val="minor"/>
    </font>
    <font>
      <b/>
      <sz val="11"/>
      <color theme="1"/>
      <name val="Segoe UI"/>
      <family val="2"/>
      <scheme val="minor"/>
    </font>
    <font>
      <sz val="11"/>
      <color theme="1"/>
      <name val="Segoe UI"/>
      <family val="2"/>
      <scheme val="minor"/>
    </font>
    <font>
      <sz val="10"/>
      <color theme="1"/>
      <name val="Segoe UI"/>
      <family val="2"/>
    </font>
    <font>
      <b/>
      <sz val="10"/>
      <color theme="0"/>
      <name val="Segoe UI"/>
      <family val="2"/>
    </font>
    <font>
      <b/>
      <i/>
      <sz val="10"/>
      <color theme="0"/>
      <name val="Segoe UI"/>
      <family val="2"/>
    </font>
    <font>
      <b/>
      <i/>
      <sz val="10"/>
      <color theme="1"/>
      <name val="Segoe UI"/>
      <family val="2"/>
    </font>
    <font>
      <sz val="10"/>
      <color theme="1"/>
      <name val="Segoe UI"/>
      <family val="2"/>
      <scheme val="minor"/>
    </font>
    <font>
      <b/>
      <i/>
      <sz val="10"/>
      <color theme="1"/>
      <name val="Segoe UI"/>
      <family val="2"/>
      <scheme val="minor"/>
    </font>
    <font>
      <i/>
      <sz val="10"/>
      <color theme="1"/>
      <name val="Segoe UI"/>
      <family val="2"/>
    </font>
    <font>
      <i/>
      <sz val="10"/>
      <color theme="1"/>
      <name val="Segoe UI"/>
      <family val="2"/>
      <scheme val="minor"/>
    </font>
    <font>
      <b/>
      <sz val="10"/>
      <color theme="1"/>
      <name val="Segoe UI"/>
      <family val="2"/>
    </font>
    <font>
      <b/>
      <sz val="10"/>
      <color theme="1"/>
      <name val="Segoe UI"/>
      <family val="2"/>
      <scheme val="minor"/>
    </font>
    <font>
      <b/>
      <sz val="10"/>
      <color theme="0"/>
      <name val="Segoe UI"/>
      <family val="2"/>
      <scheme val="minor"/>
    </font>
    <font>
      <sz val="9"/>
      <color theme="1"/>
      <name val="Segoe UI"/>
      <family val="2"/>
      <scheme val="minor"/>
    </font>
    <font>
      <i/>
      <sz val="11"/>
      <color theme="1"/>
      <name val="Segoe UI"/>
      <family val="2"/>
      <scheme val="minor"/>
    </font>
    <font>
      <b/>
      <sz val="11"/>
      <color theme="0"/>
      <name val="Segoe UI"/>
      <family val="2"/>
      <scheme val="minor"/>
    </font>
    <font>
      <vertAlign val="subscript"/>
      <sz val="11"/>
      <color theme="1"/>
      <name val="Segoe UI"/>
      <family val="2"/>
      <scheme val="minor"/>
    </font>
    <font>
      <b/>
      <i/>
      <sz val="10"/>
      <color theme="0"/>
      <name val="Segoe UI"/>
      <family val="2"/>
      <scheme val="minor"/>
    </font>
    <font>
      <b/>
      <sz val="10"/>
      <color theme="4"/>
      <name val="Segoe UI"/>
      <family val="2"/>
      <scheme val="minor"/>
    </font>
    <font>
      <u/>
      <sz val="11"/>
      <color theme="10"/>
      <name val="Segoe UI"/>
      <family val="2"/>
      <scheme val="minor"/>
    </font>
    <font>
      <sz val="10"/>
      <color theme="1"/>
      <name val="Gisha"/>
      <family val="2"/>
    </font>
    <font>
      <b/>
      <sz val="10"/>
      <color theme="1"/>
      <name val="Gisha"/>
      <family val="2"/>
    </font>
    <font>
      <i/>
      <sz val="10"/>
      <color theme="2" tint="-0.249977111117893"/>
      <name val="Gisha"/>
      <family val="2"/>
    </font>
    <font>
      <sz val="10"/>
      <color rgb="FF0070C0"/>
      <name val="Gisha"/>
      <family val="2"/>
      <charset val="177"/>
    </font>
    <font>
      <sz val="10"/>
      <color rgb="FF000000"/>
      <name val="Gisha"/>
      <family val="2"/>
      <charset val="177"/>
    </font>
    <font>
      <b/>
      <u/>
      <sz val="10"/>
      <color theme="10"/>
      <name val="Gisha"/>
      <family val="2"/>
    </font>
    <font>
      <b/>
      <sz val="10"/>
      <color theme="1"/>
      <name val="Gisha"/>
      <family val="2"/>
      <charset val="177"/>
    </font>
    <font>
      <b/>
      <u/>
      <sz val="11"/>
      <color theme="10"/>
      <name val="Segoe U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1D5169"/>
        <bgColor rgb="FF000000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0E0EE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2F2F2"/>
        <bgColor rgb="FF000000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/>
  </cellStyleXfs>
  <cellXfs count="68">
    <xf numFmtId="0" fontId="0" fillId="0" borderId="0" xfId="0"/>
    <xf numFmtId="0" fontId="1" fillId="0" borderId="0" xfId="0" applyFont="1"/>
    <xf numFmtId="3" fontId="0" fillId="0" borderId="0" xfId="0" applyNumberFormat="1"/>
    <xf numFmtId="0" fontId="4" fillId="2" borderId="0" xfId="0" applyFont="1" applyFill="1"/>
    <xf numFmtId="0" fontId="5" fillId="2" borderId="0" xfId="0" applyFont="1" applyFill="1"/>
    <xf numFmtId="0" fontId="6" fillId="3" borderId="0" xfId="0" applyFont="1" applyFill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2" fillId="0" borderId="0" xfId="0" applyFont="1"/>
    <xf numFmtId="0" fontId="13" fillId="4" borderId="0" xfId="0" applyFont="1" applyFill="1" applyAlignment="1">
      <alignment horizontal="left"/>
    </xf>
    <xf numFmtId="0" fontId="12" fillId="4" borderId="0" xfId="0" applyFont="1" applyFill="1"/>
    <xf numFmtId="0" fontId="13" fillId="0" borderId="0" xfId="0" applyFont="1" applyAlignment="1">
      <alignment horizontal="left"/>
    </xf>
    <xf numFmtId="0" fontId="14" fillId="0" borderId="0" xfId="0" applyFont="1"/>
    <xf numFmtId="9" fontId="7" fillId="0" borderId="0" xfId="2" applyFont="1"/>
    <xf numFmtId="0" fontId="15" fillId="0" borderId="0" xfId="0" applyFont="1"/>
    <xf numFmtId="165" fontId="0" fillId="0" borderId="0" xfId="1" applyNumberFormat="1" applyFont="1"/>
    <xf numFmtId="165" fontId="1" fillId="0" borderId="0" xfId="1" applyNumberFormat="1" applyFont="1"/>
    <xf numFmtId="0" fontId="1" fillId="9" borderId="0" xfId="0" applyFont="1" applyFill="1"/>
    <xf numFmtId="0" fontId="0" fillId="9" borderId="0" xfId="0" applyFill="1"/>
    <xf numFmtId="0" fontId="13" fillId="10" borderId="0" xfId="0" applyFont="1" applyFill="1" applyAlignment="1">
      <alignment horizontal="left"/>
    </xf>
    <xf numFmtId="0" fontId="12" fillId="10" borderId="0" xfId="0" applyFont="1" applyFill="1"/>
    <xf numFmtId="0" fontId="4" fillId="11" borderId="0" xfId="0" applyFont="1" applyFill="1"/>
    <xf numFmtId="0" fontId="5" fillId="11" borderId="0" xfId="0" applyFont="1" applyFill="1"/>
    <xf numFmtId="165" fontId="0" fillId="12" borderId="0" xfId="1" applyNumberFormat="1" applyFont="1" applyFill="1"/>
    <xf numFmtId="0" fontId="0" fillId="12" borderId="0" xfId="0" applyFill="1"/>
    <xf numFmtId="3" fontId="1" fillId="0" borderId="0" xfId="0" applyNumberFormat="1" applyFont="1"/>
    <xf numFmtId="0" fontId="16" fillId="12" borderId="0" xfId="0" applyFont="1" applyFill="1"/>
    <xf numFmtId="0" fontId="13" fillId="10" borderId="0" xfId="0" applyFont="1" applyFill="1" applyAlignment="1">
      <alignment horizontal="center"/>
    </xf>
    <xf numFmtId="0" fontId="18" fillId="10" borderId="0" xfId="0" applyFont="1" applyFill="1" applyAlignment="1">
      <alignment horizontal="left"/>
    </xf>
    <xf numFmtId="0" fontId="11" fillId="5" borderId="1" xfId="0" applyFont="1" applyFill="1" applyBorder="1"/>
    <xf numFmtId="0" fontId="11" fillId="6" borderId="2" xfId="0" applyFont="1" applyFill="1" applyBorder="1" applyAlignment="1">
      <alignment horizontal="center"/>
    </xf>
    <xf numFmtId="0" fontId="7" fillId="0" borderId="4" xfId="0" applyFont="1" applyBorder="1"/>
    <xf numFmtId="0" fontId="3" fillId="0" borderId="3" xfId="0" applyFont="1" applyBorder="1" applyAlignment="1">
      <alignment horizontal="left" indent="1"/>
    </xf>
    <xf numFmtId="0" fontId="7" fillId="0" borderId="3" xfId="0" applyFont="1" applyBorder="1"/>
    <xf numFmtId="0" fontId="12" fillId="5" borderId="5" xfId="0" applyFont="1" applyFill="1" applyBorder="1"/>
    <xf numFmtId="0" fontId="7" fillId="6" borderId="6" xfId="0" applyFont="1" applyFill="1" applyBorder="1"/>
    <xf numFmtId="164" fontId="12" fillId="0" borderId="6" xfId="0" applyNumberFormat="1" applyFont="1" applyBorder="1"/>
    <xf numFmtId="0" fontId="12" fillId="7" borderId="5" xfId="0" applyFont="1" applyFill="1" applyBorder="1" applyAlignment="1">
      <alignment horizontal="left"/>
    </xf>
    <xf numFmtId="164" fontId="12" fillId="7" borderId="7" xfId="0" applyNumberFormat="1" applyFont="1" applyFill="1" applyBorder="1" applyAlignment="1">
      <alignment horizontal="left"/>
    </xf>
    <xf numFmtId="0" fontId="8" fillId="0" borderId="3" xfId="0" applyFont="1" applyBorder="1" applyAlignment="1">
      <alignment horizontal="left"/>
    </xf>
    <xf numFmtId="9" fontId="8" fillId="0" borderId="4" xfId="2" applyFont="1" applyBorder="1"/>
    <xf numFmtId="0" fontId="12" fillId="5" borderId="5" xfId="0" applyFont="1" applyFill="1" applyBorder="1" applyAlignment="1">
      <alignment horizontal="left"/>
    </xf>
    <xf numFmtId="0" fontId="7" fillId="0" borderId="5" xfId="0" applyFont="1" applyBorder="1" applyAlignment="1">
      <alignment horizontal="left" indent="1"/>
    </xf>
    <xf numFmtId="164" fontId="7" fillId="0" borderId="6" xfId="0" applyNumberFormat="1" applyFont="1" applyBorder="1"/>
    <xf numFmtId="0" fontId="12" fillId="7" borderId="8" xfId="0" applyFont="1" applyFill="1" applyBorder="1" applyAlignment="1">
      <alignment horizontal="left"/>
    </xf>
    <xf numFmtId="164" fontId="12" fillId="8" borderId="9" xfId="0" applyNumberFormat="1" applyFont="1" applyFill="1" applyBorder="1"/>
    <xf numFmtId="164" fontId="12" fillId="0" borderId="4" xfId="0" applyNumberFormat="1" applyFont="1" applyBorder="1"/>
    <xf numFmtId="0" fontId="19" fillId="10" borderId="0" xfId="0" applyFont="1" applyFill="1" applyAlignment="1">
      <alignment horizontal="left"/>
    </xf>
    <xf numFmtId="43" fontId="1" fillId="0" borderId="0" xfId="0" applyNumberFormat="1" applyFont="1"/>
    <xf numFmtId="165" fontId="2" fillId="0" borderId="0" xfId="1" applyNumberFormat="1" applyFont="1" applyFill="1"/>
    <xf numFmtId="0" fontId="0" fillId="0" borderId="0" xfId="0" applyAlignment="1">
      <alignment horizontal="left" indent="1"/>
    </xf>
    <xf numFmtId="0" fontId="1" fillId="0" borderId="0" xfId="0" applyFont="1" applyAlignment="1">
      <alignment horizontal="left" indent="1"/>
    </xf>
    <xf numFmtId="0" fontId="21" fillId="0" borderId="0" xfId="4" applyFont="1"/>
    <xf numFmtId="0" fontId="21" fillId="0" borderId="0" xfId="0" applyFont="1"/>
    <xf numFmtId="0" fontId="23" fillId="0" borderId="0" xfId="0" applyFont="1"/>
    <xf numFmtId="0" fontId="21" fillId="0" borderId="0" xfId="0" applyFont="1" applyAlignment="1">
      <alignment horizontal="center"/>
    </xf>
    <xf numFmtId="0" fontId="21" fillId="0" borderId="0" xfId="0" quotePrefix="1" applyFont="1"/>
    <xf numFmtId="165" fontId="24" fillId="13" borderId="10" xfId="1" applyNumberFormat="1" applyFont="1" applyFill="1" applyBorder="1"/>
    <xf numFmtId="165" fontId="25" fillId="0" borderId="10" xfId="1" applyNumberFormat="1" applyFont="1" applyBorder="1" applyAlignment="1">
      <alignment horizontal="right"/>
    </xf>
    <xf numFmtId="0" fontId="26" fillId="0" borderId="0" xfId="3" applyFont="1"/>
    <xf numFmtId="43" fontId="24" fillId="13" borderId="10" xfId="1" applyFont="1" applyFill="1" applyBorder="1"/>
    <xf numFmtId="0" fontId="28" fillId="0" borderId="0" xfId="3" quotePrefix="1" applyFont="1"/>
    <xf numFmtId="0" fontId="28" fillId="0" borderId="0" xfId="3" applyFont="1"/>
    <xf numFmtId="0" fontId="22" fillId="0" borderId="12" xfId="0" applyFont="1" applyBorder="1"/>
    <xf numFmtId="0" fontId="21" fillId="0" borderId="12" xfId="0" applyFont="1" applyBorder="1"/>
    <xf numFmtId="0" fontId="21" fillId="0" borderId="11" xfId="0" applyFont="1" applyBorder="1" applyAlignment="1">
      <alignment horizontal="left" vertical="center" wrapText="1"/>
    </xf>
  </cellXfs>
  <cellStyles count="5">
    <cellStyle name="Comma" xfId="1" builtinId="3"/>
    <cellStyle name="Hyperlink" xfId="3" builtinId="8"/>
    <cellStyle name="Normal" xfId="0" builtinId="0"/>
    <cellStyle name="Normal 2" xfId="4" xr:uid="{468E878D-FD33-4AB4-B749-0AF8C207DB27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Outputs!$G$4</c:f>
          <c:strCache>
            <c:ptCount val="1"/>
            <c:pt idx="0">
              <c:v>Payback period computationat $20 per carbon credit over a 10 year horizon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FI"/>
        </a:p>
      </c:txPr>
    </c:title>
    <c:autoTitleDeleted val="0"/>
    <c:plotArea>
      <c:layout>
        <c:manualLayout>
          <c:layoutTarget val="inner"/>
          <c:xMode val="edge"/>
          <c:yMode val="edge"/>
          <c:x val="7.6659353729579105E-2"/>
          <c:y val="0.11817083880649266"/>
          <c:w val="0.9233406462704209"/>
          <c:h val="0.80121711026215492"/>
        </c:manualLayout>
      </c:layout>
      <c:lineChart>
        <c:grouping val="standard"/>
        <c:varyColors val="0"/>
        <c:ser>
          <c:idx val="0"/>
          <c:order val="0"/>
          <c:tx>
            <c:v>Payback period</c:v>
          </c:tx>
          <c:spPr>
            <a:ln w="508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Outputs!$G$6:$AC$6</c:f>
              <c:numCache>
                <c:formatCode>_-* #\ ##0_-;\-* #\ ##0_-;_-* "-"??_-;_-@_-</c:formatCode>
                <c:ptCount val="23"/>
                <c:pt idx="0">
                  <c:v>5000</c:v>
                </c:pt>
                <c:pt idx="1">
                  <c:v>10000</c:v>
                </c:pt>
                <c:pt idx="2">
                  <c:v>15000</c:v>
                </c:pt>
                <c:pt idx="3">
                  <c:v>20000</c:v>
                </c:pt>
                <c:pt idx="4">
                  <c:v>25000</c:v>
                </c:pt>
                <c:pt idx="5">
                  <c:v>30000</c:v>
                </c:pt>
                <c:pt idx="6">
                  <c:v>40000</c:v>
                </c:pt>
                <c:pt idx="7">
                  <c:v>50000</c:v>
                </c:pt>
                <c:pt idx="8">
                  <c:v>60000</c:v>
                </c:pt>
                <c:pt idx="9">
                  <c:v>70000</c:v>
                </c:pt>
                <c:pt idx="10">
                  <c:v>80000</c:v>
                </c:pt>
                <c:pt idx="11">
                  <c:v>90000</c:v>
                </c:pt>
                <c:pt idx="12">
                  <c:v>100000</c:v>
                </c:pt>
                <c:pt idx="13">
                  <c:v>110000</c:v>
                </c:pt>
                <c:pt idx="14">
                  <c:v>120000</c:v>
                </c:pt>
                <c:pt idx="15">
                  <c:v>130000</c:v>
                </c:pt>
                <c:pt idx="16">
                  <c:v>140000</c:v>
                </c:pt>
                <c:pt idx="17">
                  <c:v>150000</c:v>
                </c:pt>
                <c:pt idx="18">
                  <c:v>160000</c:v>
                </c:pt>
                <c:pt idx="19">
                  <c:v>170000</c:v>
                </c:pt>
                <c:pt idx="20">
                  <c:v>180000</c:v>
                </c:pt>
                <c:pt idx="21">
                  <c:v>190000</c:v>
                </c:pt>
                <c:pt idx="22">
                  <c:v>200000</c:v>
                </c:pt>
              </c:numCache>
            </c:numRef>
          </c:cat>
          <c:val>
            <c:numRef>
              <c:f>Outputs!$G$16:$AC$16</c:f>
              <c:numCache>
                <c:formatCode>_(* #,##0.00_);_(* \(#,##0.00\);_(* "-"??_);_(@_)</c:formatCode>
                <c:ptCount val="23"/>
                <c:pt idx="0">
                  <c:v>3.4119305390808936</c:v>
                </c:pt>
                <c:pt idx="1">
                  <c:v>3.0610533460984373</c:v>
                </c:pt>
                <c:pt idx="2">
                  <c:v>2.9440942817709521</c:v>
                </c:pt>
                <c:pt idx="3">
                  <c:v>2.8856147496072095</c:v>
                </c:pt>
                <c:pt idx="4">
                  <c:v>2.8505270303089634</c:v>
                </c:pt>
                <c:pt idx="5">
                  <c:v>2.827135217443467</c:v>
                </c:pt>
                <c:pt idx="6">
                  <c:v>2.7978954513615952</c:v>
                </c:pt>
                <c:pt idx="7">
                  <c:v>2.7803515917124724</c:v>
                </c:pt>
                <c:pt idx="8">
                  <c:v>2.7686556852797244</c:v>
                </c:pt>
                <c:pt idx="9">
                  <c:v>2.7603014663991896</c:v>
                </c:pt>
                <c:pt idx="10">
                  <c:v>2.7540358022387883</c:v>
                </c:pt>
                <c:pt idx="11">
                  <c:v>2.7491625078918096</c:v>
                </c:pt>
                <c:pt idx="12">
                  <c:v>2.7452638724142266</c:v>
                </c:pt>
                <c:pt idx="13">
                  <c:v>2.7420740797507497</c:v>
                </c:pt>
                <c:pt idx="14">
                  <c:v>2.7394159191978531</c:v>
                </c:pt>
                <c:pt idx="15">
                  <c:v>2.737166706422324</c:v>
                </c:pt>
                <c:pt idx="16">
                  <c:v>2.7352388097575853</c:v>
                </c:pt>
                <c:pt idx="17">
                  <c:v>2.7335679659814778</c:v>
                </c:pt>
                <c:pt idx="18">
                  <c:v>2.7321059776773846</c:v>
                </c:pt>
                <c:pt idx="19">
                  <c:v>2.730815987997302</c:v>
                </c:pt>
                <c:pt idx="20">
                  <c:v>2.7296693305038953</c:v>
                </c:pt>
                <c:pt idx="21">
                  <c:v>2.7286433737992684</c:v>
                </c:pt>
                <c:pt idx="22">
                  <c:v>2.7277200127651038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9D-46DD-AB45-FB83B3B9FE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09498128"/>
        <c:axId val="1812202608"/>
      </c:lineChart>
      <c:catAx>
        <c:axId val="1809498128"/>
        <c:scaling>
          <c:orientation val="minMax"/>
        </c:scaling>
        <c:delete val="0"/>
        <c:axPos val="b"/>
        <c:numFmt formatCode="_-* #\ ##0_-;\-* #\ ##0_-;_-* &quot;-&quot;??_-;_-@_-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FI"/>
          </a:p>
        </c:txPr>
        <c:crossAx val="1812202608"/>
        <c:crosses val="autoZero"/>
        <c:auto val="1"/>
        <c:lblAlgn val="ctr"/>
        <c:lblOffset val="100"/>
        <c:noMultiLvlLbl val="0"/>
      </c:catAx>
      <c:valAx>
        <c:axId val="1812202608"/>
        <c:scaling>
          <c:orientation val="minMax"/>
          <c:max val="8"/>
        </c:scaling>
        <c:delete val="0"/>
        <c:axPos val="l"/>
        <c:numFmt formatCode="_(* #,##0.00_);_(* \(#,##0.00\);_(* &quot;-&quot;??_);_(@_)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FI"/>
          </a:p>
        </c:txPr>
        <c:crossAx val="1809498128"/>
        <c:crosses val="autoZero"/>
        <c:crossBetween val="between"/>
        <c:majorUnit val="1"/>
      </c:valAx>
      <c:spPr>
        <a:noFill/>
        <a:ln w="5715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20000"/>
          <a:lumOff val="80000"/>
        </a:schemeClr>
      </a:solidFill>
      <a:round/>
    </a:ln>
    <a:effectLst/>
  </c:spPr>
  <c:txPr>
    <a:bodyPr/>
    <a:lstStyle/>
    <a:p>
      <a:pPr>
        <a:defRPr/>
      </a:pPr>
      <a:endParaRPr lang="en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62871</xdr:colOff>
      <xdr:row>18</xdr:row>
      <xdr:rowOff>153827</xdr:rowOff>
    </xdr:from>
    <xdr:to>
      <xdr:col>13</xdr:col>
      <xdr:colOff>133350</xdr:colOff>
      <xdr:row>34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E9DFCC7-C2CC-895B-671F-CAF68941B7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CA Excel Theme">
  <a:themeElements>
    <a:clrScheme name="Custom 1">
      <a:dk1>
        <a:srgbClr val="4B4B4B"/>
      </a:dk1>
      <a:lt1>
        <a:srgbClr val="FFFFFF"/>
      </a:lt1>
      <a:dk2>
        <a:srgbClr val="2C3E50"/>
      </a:dk2>
      <a:lt2>
        <a:srgbClr val="D5D8DC"/>
      </a:lt2>
      <a:accent1>
        <a:srgbClr val="276D8D"/>
      </a:accent1>
      <a:accent2>
        <a:srgbClr val="3088AF"/>
      </a:accent2>
      <a:accent3>
        <a:srgbClr val="5EAFD3"/>
      </a:accent3>
      <a:accent4>
        <a:srgbClr val="91C8E1"/>
      </a:accent4>
      <a:accent5>
        <a:srgbClr val="C0E0EE"/>
      </a:accent5>
      <a:accent6>
        <a:srgbClr val="F39B13"/>
      </a:accent6>
      <a:hlink>
        <a:srgbClr val="0563C1"/>
      </a:hlink>
      <a:folHlink>
        <a:srgbClr val="954F72"/>
      </a:folHlink>
    </a:clrScheme>
    <a:fontScheme name="Custom 2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chemeClr val="accent3"/>
        </a:solidFill>
        <a:ln>
          <a:noFill/>
        </a:ln>
      </a:spPr>
      <a:bodyPr rot="0" spcFirstLastPara="0" vertOverflow="overflow" horzOverflow="overflow" vert="horz" wrap="square" lIns="91440" tIns="45720" rIns="91440" bIns="45720" numCol="1" spcCol="0" rtlCol="0" fromWordArt="0" anchor="ctr" anchorCtr="0" forceAA="0" compatLnSpc="1">
        <a:prstTxWarp prst="textNoShape">
          <a:avLst/>
        </a:prstTxWarp>
        <a:noAutofit/>
      </a:bodyPr>
      <a:lstStyle>
        <a:defPPr algn="l">
          <a:defRPr sz="1600" dirty="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/>
      <a:bodyPr/>
      <a:lstStyle>
        <a:defPPr marL="0" indent="0" algn="l">
          <a:buNone/>
          <a:defRPr sz="1600" b="1" dirty="0"/>
        </a:defPPr>
      </a:lstStyle>
    </a:txDef>
  </a:objectDefaults>
  <a:extraClrSchemeLst/>
  <a:extLst>
    <a:ext uri="{05A4C25C-085E-4340-85A3-A5531E510DB2}">
      <thm15:themeFamily xmlns:thm15="http://schemas.microsoft.com/office/thememl/2012/main" name="OCA Updated Theme 2020" id="{843B7CB7-DDF5-4248-B017-C39483ED2BA0}" vid="{798F8F4F-2F69-4A3D-8F4C-AD8824E59D73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9A5B7-E79E-455C-B956-2F21F852744C}">
  <dimension ref="A1:M50"/>
  <sheetViews>
    <sheetView showGridLines="0" tabSelected="1" zoomScale="80" zoomScaleNormal="80" workbookViewId="0"/>
  </sheetViews>
  <sheetFormatPr defaultRowHeight="16.5" zeroHeight="1" x14ac:dyDescent="0.45"/>
  <cols>
    <col min="1" max="2" width="1.58203125" style="6" customWidth="1"/>
    <col min="3" max="3" width="32" customWidth="1"/>
    <col min="4" max="12" width="13.6640625" customWidth="1"/>
  </cols>
  <sheetData>
    <row r="1" spans="1:13" s="4" customFormat="1" ht="16" customHeight="1" x14ac:dyDescent="0.45">
      <c r="A1" s="3" t="s">
        <v>10</v>
      </c>
      <c r="D1" s="5"/>
    </row>
    <row r="2" spans="1:13" s="6" customFormat="1" ht="16" customHeight="1" x14ac:dyDescent="0.45">
      <c r="C2" s="8" t="s">
        <v>2</v>
      </c>
    </row>
    <row r="3" spans="1:13" s="6" customFormat="1" ht="16" customHeight="1" x14ac:dyDescent="0.45">
      <c r="A3" s="8"/>
    </row>
    <row r="4" spans="1:13" s="6" customFormat="1" ht="16" customHeight="1" x14ac:dyDescent="0.45">
      <c r="C4" s="21" t="s">
        <v>44</v>
      </c>
      <c r="D4" s="21"/>
      <c r="E4" s="21"/>
      <c r="F4" s="21"/>
      <c r="G4" s="21"/>
      <c r="H4" s="21"/>
      <c r="I4" s="21"/>
      <c r="J4" s="21"/>
      <c r="K4" s="21"/>
      <c r="L4" s="21"/>
      <c r="M4" s="54"/>
    </row>
    <row r="5" spans="1:13" s="55" customFormat="1" ht="4.25" customHeight="1" x14ac:dyDescent="0.3">
      <c r="C5" s="56"/>
    </row>
    <row r="6" spans="1:13" s="55" customFormat="1" ht="27.65" customHeight="1" x14ac:dyDescent="0.3">
      <c r="C6" s="67" t="s">
        <v>50</v>
      </c>
      <c r="D6" s="67"/>
      <c r="E6" s="67"/>
      <c r="F6" s="67"/>
      <c r="G6" s="67"/>
      <c r="H6" s="67"/>
      <c r="I6" s="67"/>
      <c r="J6" s="67"/>
      <c r="K6" s="67"/>
      <c r="L6" s="67"/>
    </row>
    <row r="7" spans="1:13" s="55" customFormat="1" ht="4.25" customHeight="1" x14ac:dyDescent="0.3">
      <c r="C7" s="56"/>
    </row>
    <row r="8" spans="1:13" s="54" customFormat="1" ht="16" customHeight="1" x14ac:dyDescent="0.45">
      <c r="C8" s="21" t="s">
        <v>45</v>
      </c>
      <c r="D8" s="21"/>
      <c r="E8" s="21"/>
      <c r="F8" s="21"/>
      <c r="G8" s="21"/>
      <c r="H8" s="21"/>
      <c r="I8" s="21"/>
      <c r="J8" s="21"/>
      <c r="K8" s="21"/>
      <c r="L8" s="21"/>
    </row>
    <row r="9" spans="1:13" s="55" customFormat="1" ht="4.25" customHeight="1" x14ac:dyDescent="0.3">
      <c r="C9" s="56"/>
    </row>
    <row r="10" spans="1:13" s="55" customFormat="1" ht="16" customHeight="1" x14ac:dyDescent="0.3">
      <c r="C10" s="58" t="s">
        <v>59</v>
      </c>
      <c r="K10" s="59">
        <v>100000</v>
      </c>
    </row>
    <row r="11" spans="1:13" s="55" customFormat="1" ht="4.25" customHeight="1" x14ac:dyDescent="0.3">
      <c r="C11" s="56"/>
    </row>
    <row r="12" spans="1:13" s="55" customFormat="1" ht="16" customHeight="1" x14ac:dyDescent="0.3">
      <c r="C12" s="55" t="s">
        <v>58</v>
      </c>
      <c r="K12" s="60">
        <v>100000</v>
      </c>
    </row>
    <row r="13" spans="1:13" s="55" customFormat="1" ht="4.25" customHeight="1" x14ac:dyDescent="0.3">
      <c r="C13" s="56"/>
    </row>
    <row r="14" spans="1:13" s="54" customFormat="1" ht="16" customHeight="1" x14ac:dyDescent="0.45">
      <c r="C14" s="21" t="s">
        <v>46</v>
      </c>
      <c r="D14" s="21"/>
      <c r="E14" s="21"/>
      <c r="F14" s="21"/>
      <c r="G14" s="21"/>
      <c r="H14" s="21"/>
      <c r="I14" s="21"/>
      <c r="J14" s="21"/>
      <c r="K14" s="21"/>
      <c r="L14" s="21"/>
    </row>
    <row r="15" spans="1:13" s="55" customFormat="1" ht="16" customHeight="1" x14ac:dyDescent="0.3">
      <c r="C15" s="65" t="s">
        <v>47</v>
      </c>
      <c r="D15" s="66"/>
      <c r="E15" s="65" t="s">
        <v>48</v>
      </c>
      <c r="F15" s="66"/>
      <c r="G15" s="66"/>
      <c r="H15" s="66"/>
      <c r="I15" s="66"/>
      <c r="J15" s="66"/>
      <c r="K15" s="66"/>
      <c r="L15" s="66"/>
    </row>
    <row r="16" spans="1:13" s="55" customFormat="1" ht="16" customHeight="1" x14ac:dyDescent="0.45">
      <c r="C16" s="63" t="s">
        <v>60</v>
      </c>
      <c r="E16" s="55" t="s">
        <v>62</v>
      </c>
      <c r="F16" s="57"/>
      <c r="G16" s="57"/>
      <c r="H16" s="57"/>
      <c r="I16" s="57"/>
      <c r="J16" s="57"/>
      <c r="K16" s="57"/>
      <c r="L16" s="57"/>
    </row>
    <row r="17" spans="3:5" s="55" customFormat="1" ht="16" customHeight="1" x14ac:dyDescent="0.45">
      <c r="C17" s="64" t="s">
        <v>61</v>
      </c>
      <c r="E17" s="55" t="s">
        <v>63</v>
      </c>
    </row>
    <row r="18" spans="3:5" s="55" customFormat="1" ht="16" customHeight="1" x14ac:dyDescent="0.45">
      <c r="C18" s="64" t="s">
        <v>49</v>
      </c>
      <c r="E18" s="55" t="s">
        <v>64</v>
      </c>
    </row>
    <row r="19" spans="3:5" s="55" customFormat="1" ht="16" customHeight="1" x14ac:dyDescent="0.3">
      <c r="C19" s="61"/>
    </row>
    <row r="20" spans="3:5" s="55" customFormat="1" ht="16" customHeight="1" x14ac:dyDescent="0.3">
      <c r="C20" s="61"/>
    </row>
    <row r="21" spans="3:5" s="55" customFormat="1" ht="16" customHeight="1" x14ac:dyDescent="0.3">
      <c r="C21" s="61"/>
    </row>
    <row r="22" spans="3:5" s="55" customFormat="1" ht="16" customHeight="1" x14ac:dyDescent="0.3"/>
    <row r="23" spans="3:5" s="55" customFormat="1" ht="16" customHeight="1" x14ac:dyDescent="0.3"/>
    <row r="24" spans="3:5" x14ac:dyDescent="0.45"/>
    <row r="25" spans="3:5" x14ac:dyDescent="0.45"/>
    <row r="26" spans="3:5" x14ac:dyDescent="0.45"/>
    <row r="27" spans="3:5" x14ac:dyDescent="0.45"/>
    <row r="28" spans="3:5" x14ac:dyDescent="0.45"/>
    <row r="29" spans="3:5" x14ac:dyDescent="0.45"/>
    <row r="30" spans="3:5" x14ac:dyDescent="0.45"/>
    <row r="31" spans="3:5" x14ac:dyDescent="0.45"/>
    <row r="32" spans="3:5" x14ac:dyDescent="0.45"/>
    <row r="33" x14ac:dyDescent="0.45"/>
    <row r="34" x14ac:dyDescent="0.45"/>
    <row r="35" x14ac:dyDescent="0.45"/>
    <row r="36" x14ac:dyDescent="0.45"/>
    <row r="37" x14ac:dyDescent="0.45"/>
    <row r="38" x14ac:dyDescent="0.45"/>
    <row r="39" x14ac:dyDescent="0.45"/>
    <row r="40" x14ac:dyDescent="0.45"/>
    <row r="41" x14ac:dyDescent="0.45"/>
    <row r="42" x14ac:dyDescent="0.45"/>
    <row r="43" x14ac:dyDescent="0.45"/>
    <row r="44" x14ac:dyDescent="0.45"/>
    <row r="45" x14ac:dyDescent="0.45"/>
    <row r="46" x14ac:dyDescent="0.45"/>
    <row r="47" x14ac:dyDescent="0.45"/>
    <row r="48" x14ac:dyDescent="0.45"/>
    <row r="49" x14ac:dyDescent="0.45"/>
    <row r="50" x14ac:dyDescent="0.45"/>
  </sheetData>
  <mergeCells count="1">
    <mergeCell ref="C6:L6"/>
  </mergeCells>
  <hyperlinks>
    <hyperlink ref="C16" location="'Development Cost'!A1" display="Development Cost" xr:uid="{D8C8FD23-66ED-4169-A8D7-0D2A336AABC9}"/>
    <hyperlink ref="C17" location="Workings!A1" display="Workings" xr:uid="{5130DAC3-8E42-4F5C-A771-5EC2AAFA5E1A}"/>
    <hyperlink ref="C18" location="Outputs!A1" display="Outputs" xr:uid="{2E06461E-73BE-4FDD-89BB-8CF7A5EB27C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E414A-3CEB-4F50-82CE-FD5E92A5C0C6}">
  <dimension ref="A1:R40"/>
  <sheetViews>
    <sheetView showGridLines="0" zoomScale="80" zoomScaleNormal="80" workbookViewId="0"/>
  </sheetViews>
  <sheetFormatPr defaultColWidth="0" defaultRowHeight="16" zeroHeight="1" x14ac:dyDescent="0.45"/>
  <cols>
    <col min="1" max="2" width="1.58203125" style="6" customWidth="1"/>
    <col min="3" max="3" width="59" style="6" customWidth="1"/>
    <col min="4" max="4" width="11.9140625" style="14" customWidth="1"/>
    <col min="5" max="18" width="9.58203125" style="6" customWidth="1"/>
    <col min="19" max="16384" width="9.58203125" style="6" hidden="1"/>
  </cols>
  <sheetData>
    <row r="1" spans="1:10" s="4" customFormat="1" ht="16" customHeight="1" x14ac:dyDescent="0.45">
      <c r="A1" s="3" t="s">
        <v>10</v>
      </c>
      <c r="D1" s="5"/>
    </row>
    <row r="2" spans="1:10" ht="16" customHeight="1" x14ac:dyDescent="0.45">
      <c r="C2" s="8" t="s">
        <v>2</v>
      </c>
      <c r="D2" s="6"/>
    </row>
    <row r="3" spans="1:10" ht="16" customHeight="1" x14ac:dyDescent="0.45">
      <c r="A3" s="8"/>
      <c r="D3" s="6"/>
    </row>
    <row r="4" spans="1:10" s="21" customFormat="1" ht="16.5" x14ac:dyDescent="0.45">
      <c r="A4"/>
      <c r="B4"/>
      <c r="C4" s="21" t="s">
        <v>11</v>
      </c>
      <c r="F4" s="30" t="s">
        <v>52</v>
      </c>
      <c r="G4" s="29"/>
      <c r="J4" s="30"/>
    </row>
    <row r="5" spans="1:10" ht="5.4" customHeight="1" x14ac:dyDescent="0.45">
      <c r="C5" s="13"/>
      <c r="D5" s="10"/>
      <c r="E5" s="10"/>
    </row>
    <row r="6" spans="1:10" customFormat="1" ht="16.5" x14ac:dyDescent="0.45">
      <c r="C6" t="s">
        <v>3</v>
      </c>
      <c r="D6" s="62">
        <v>21.33</v>
      </c>
      <c r="E6" s="1" t="s">
        <v>0</v>
      </c>
      <c r="F6" s="16" t="s">
        <v>53</v>
      </c>
      <c r="G6" s="6"/>
      <c r="H6" s="1"/>
      <c r="I6" s="9"/>
    </row>
    <row r="7" spans="1:10" s="55" customFormat="1" ht="4.25" customHeight="1" x14ac:dyDescent="0.3">
      <c r="C7" s="56"/>
    </row>
    <row r="8" spans="1:10" ht="16" customHeight="1" x14ac:dyDescent="0.45">
      <c r="A8" s="8"/>
      <c r="C8" s="6" t="s">
        <v>5</v>
      </c>
      <c r="D8" s="62">
        <v>34.75</v>
      </c>
      <c r="E8" s="1" t="s">
        <v>0</v>
      </c>
      <c r="F8" s="16" t="s">
        <v>54</v>
      </c>
    </row>
    <row r="9" spans="1:10" s="55" customFormat="1" ht="4.25" customHeight="1" x14ac:dyDescent="0.3">
      <c r="C9" s="56"/>
    </row>
    <row r="10" spans="1:10" ht="16" customHeight="1" x14ac:dyDescent="0.45">
      <c r="A10" s="8"/>
      <c r="C10" s="6" t="s">
        <v>51</v>
      </c>
      <c r="D10" s="62">
        <v>2.0280040727610902</v>
      </c>
      <c r="E10" s="1" t="s">
        <v>0</v>
      </c>
      <c r="F10" s="16" t="s">
        <v>55</v>
      </c>
    </row>
    <row r="11" spans="1:10" s="55" customFormat="1" ht="4.25" customHeight="1" x14ac:dyDescent="0.3">
      <c r="C11" s="56"/>
    </row>
    <row r="12" spans="1:10" ht="16" customHeight="1" x14ac:dyDescent="0.45">
      <c r="C12" s="11" t="s">
        <v>43</v>
      </c>
      <c r="D12" s="12"/>
    </row>
    <row r="13" spans="1:10" ht="5.4" customHeight="1" thickBot="1" x14ac:dyDescent="0.5">
      <c r="C13" s="13"/>
      <c r="D13" s="10"/>
    </row>
    <row r="14" spans="1:10" ht="16" customHeight="1" x14ac:dyDescent="0.45">
      <c r="C14" s="31" t="s">
        <v>3</v>
      </c>
      <c r="D14" s="32"/>
    </row>
    <row r="15" spans="1:10" ht="16" customHeight="1" x14ac:dyDescent="0.45">
      <c r="C15" s="34" t="s">
        <v>33</v>
      </c>
      <c r="D15" s="48">
        <f>D6</f>
        <v>21.33</v>
      </c>
      <c r="E15" s="9"/>
    </row>
    <row r="16" spans="1:10" ht="4.25" customHeight="1" x14ac:dyDescent="0.45">
      <c r="B16" s="10"/>
      <c r="C16" s="35"/>
      <c r="D16" s="33"/>
    </row>
    <row r="17" spans="3:14" ht="16" customHeight="1" x14ac:dyDescent="0.45">
      <c r="C17" s="36" t="s">
        <v>4</v>
      </c>
      <c r="D17" s="37"/>
    </row>
    <row r="18" spans="3:14" s="10" customFormat="1" ht="16" customHeight="1" x14ac:dyDescent="0.45">
      <c r="C18" s="34" t="s">
        <v>5</v>
      </c>
      <c r="D18" s="38">
        <f>D8</f>
        <v>34.75</v>
      </c>
    </row>
    <row r="19" spans="3:14" ht="4" customHeight="1" x14ac:dyDescent="0.45">
      <c r="C19" s="44"/>
      <c r="D19" s="45"/>
    </row>
    <row r="20" spans="3:14" ht="16" customHeight="1" x14ac:dyDescent="0.45">
      <c r="C20" s="39" t="s">
        <v>6</v>
      </c>
      <c r="D20" s="40">
        <f>D15-D18</f>
        <v>-13.420000000000002</v>
      </c>
    </row>
    <row r="21" spans="3:14" s="9" customFormat="1" ht="4.25" customHeight="1" x14ac:dyDescent="0.45">
      <c r="C21" s="41"/>
      <c r="D21" s="42"/>
    </row>
    <row r="22" spans="3:14" ht="16" customHeight="1" x14ac:dyDescent="0.45">
      <c r="C22" s="43" t="s">
        <v>7</v>
      </c>
      <c r="D22" s="37"/>
      <c r="M22" s="15"/>
      <c r="N22" s="15"/>
    </row>
    <row r="23" spans="3:14" s="10" customFormat="1" ht="16" customHeight="1" x14ac:dyDescent="0.45">
      <c r="C23" s="34" t="s">
        <v>8</v>
      </c>
      <c r="D23" s="38">
        <f>D10</f>
        <v>2.0280040727610902</v>
      </c>
    </row>
    <row r="24" spans="3:14" ht="4" customHeight="1" x14ac:dyDescent="0.45">
      <c r="C24" s="44"/>
      <c r="D24" s="45"/>
    </row>
    <row r="25" spans="3:14" ht="16.5" thickBot="1" x14ac:dyDescent="0.5">
      <c r="C25" s="46" t="s">
        <v>9</v>
      </c>
      <c r="D25" s="47">
        <f>D20-D23</f>
        <v>-15.448004072761092</v>
      </c>
    </row>
    <row r="26" spans="3:14" ht="16" customHeight="1" x14ac:dyDescent="0.45">
      <c r="D26" s="6"/>
    </row>
    <row r="27" spans="3:14" x14ac:dyDescent="0.45"/>
    <row r="28" spans="3:14" x14ac:dyDescent="0.45"/>
    <row r="29" spans="3:14" x14ac:dyDescent="0.45"/>
    <row r="30" spans="3:14" x14ac:dyDescent="0.45"/>
    <row r="31" spans="3:14" x14ac:dyDescent="0.45"/>
    <row r="32" spans="3:14" x14ac:dyDescent="0.45"/>
    <row r="33" x14ac:dyDescent="0.45"/>
    <row r="34" x14ac:dyDescent="0.45"/>
    <row r="35" x14ac:dyDescent="0.45"/>
    <row r="36" x14ac:dyDescent="0.45"/>
    <row r="37" x14ac:dyDescent="0.45"/>
    <row r="38" x14ac:dyDescent="0.45"/>
    <row r="39" x14ac:dyDescent="0.45"/>
    <row r="40" x14ac:dyDescent="0.45"/>
  </sheetData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50"/>
  <sheetViews>
    <sheetView showGridLines="0" zoomScale="80" zoomScaleNormal="80" workbookViewId="0"/>
  </sheetViews>
  <sheetFormatPr defaultColWidth="0" defaultRowHeight="16.5" zeroHeight="1" x14ac:dyDescent="0.45"/>
  <cols>
    <col min="1" max="2" width="1.58203125" customWidth="1"/>
    <col min="3" max="3" width="44.33203125" style="1" bestFit="1" customWidth="1"/>
    <col min="4" max="17" width="15.6640625" style="17" customWidth="1"/>
    <col min="18" max="26" width="15.6640625" customWidth="1"/>
    <col min="27" max="27" width="8.83203125" customWidth="1"/>
    <col min="28" max="16384" width="8.83203125" hidden="1"/>
  </cols>
  <sheetData>
    <row r="1" spans="1:17" s="24" customFormat="1" ht="16" customHeight="1" x14ac:dyDescent="0.45">
      <c r="A1" s="23" t="s">
        <v>10</v>
      </c>
      <c r="B1" s="23"/>
    </row>
    <row r="2" spans="1:17" s="6" customFormat="1" ht="16" customHeight="1" x14ac:dyDescent="0.45">
      <c r="C2" s="8" t="s">
        <v>2</v>
      </c>
      <c r="F2"/>
      <c r="G2" s="7"/>
    </row>
    <row r="3" spans="1:17" x14ac:dyDescent="0.45"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1:17" s="21" customFormat="1" x14ac:dyDescent="0.45">
      <c r="A4"/>
      <c r="B4"/>
      <c r="C4" s="21" t="s">
        <v>11</v>
      </c>
      <c r="G4" s="29"/>
      <c r="I4" s="30" t="s">
        <v>52</v>
      </c>
      <c r="J4" s="30"/>
    </row>
    <row r="5" spans="1:17" s="6" customFormat="1" ht="5.4" customHeight="1" x14ac:dyDescent="0.45">
      <c r="C5" s="13"/>
      <c r="D5" s="10"/>
      <c r="E5" s="10"/>
    </row>
    <row r="6" spans="1:17" x14ac:dyDescent="0.45">
      <c r="C6" t="s">
        <v>30</v>
      </c>
      <c r="D6"/>
      <c r="E6"/>
      <c r="F6"/>
      <c r="G6" s="62">
        <v>2850</v>
      </c>
      <c r="H6" s="1" t="s">
        <v>15</v>
      </c>
      <c r="I6" s="9" t="s">
        <v>67</v>
      </c>
      <c r="J6"/>
      <c r="K6"/>
      <c r="L6"/>
      <c r="M6"/>
      <c r="N6"/>
      <c r="O6"/>
      <c r="P6"/>
      <c r="Q6"/>
    </row>
    <row r="7" spans="1:17" s="55" customFormat="1" ht="4.25" customHeight="1" x14ac:dyDescent="0.3">
      <c r="C7" s="56"/>
    </row>
    <row r="8" spans="1:17" x14ac:dyDescent="0.45">
      <c r="C8" t="s">
        <v>14</v>
      </c>
      <c r="D8"/>
      <c r="E8"/>
      <c r="F8"/>
      <c r="G8" s="62">
        <v>1000</v>
      </c>
      <c r="H8" s="1" t="s">
        <v>65</v>
      </c>
      <c r="I8" s="9"/>
      <c r="J8"/>
      <c r="K8"/>
      <c r="L8"/>
      <c r="M8"/>
      <c r="N8"/>
      <c r="O8"/>
      <c r="P8"/>
      <c r="Q8"/>
    </row>
    <row r="9" spans="1:17" s="55" customFormat="1" ht="4.25" customHeight="1" x14ac:dyDescent="0.3">
      <c r="C9" s="56"/>
    </row>
    <row r="10" spans="1:17" x14ac:dyDescent="0.45">
      <c r="C10" t="s">
        <v>16</v>
      </c>
      <c r="D10"/>
      <c r="E10"/>
      <c r="F10"/>
      <c r="G10" s="62">
        <v>20</v>
      </c>
      <c r="H10" s="1" t="s">
        <v>0</v>
      </c>
      <c r="I10" s="9" t="s">
        <v>41</v>
      </c>
      <c r="J10" s="16"/>
      <c r="K10"/>
      <c r="L10"/>
      <c r="M10"/>
      <c r="N10"/>
      <c r="O10"/>
      <c r="P10"/>
      <c r="Q10"/>
    </row>
    <row r="11" spans="1:17" s="55" customFormat="1" ht="4.25" customHeight="1" x14ac:dyDescent="0.45">
      <c r="C11" s="56"/>
      <c r="I11" s="9"/>
    </row>
    <row r="12" spans="1:17" x14ac:dyDescent="0.45">
      <c r="C12" t="s">
        <v>24</v>
      </c>
      <c r="D12"/>
      <c r="E12"/>
      <c r="F12"/>
      <c r="G12" s="62">
        <f>-'Development Cost'!D25</f>
        <v>15.448004072761092</v>
      </c>
      <c r="H12" s="1" t="s">
        <v>0</v>
      </c>
      <c r="I12" s="9" t="s">
        <v>42</v>
      </c>
      <c r="J12" s="16"/>
      <c r="K12"/>
      <c r="L12"/>
      <c r="M12"/>
      <c r="N12"/>
      <c r="O12"/>
      <c r="P12"/>
      <c r="Q12"/>
    </row>
    <row r="13" spans="1:17" s="55" customFormat="1" ht="4.25" customHeight="1" x14ac:dyDescent="0.45">
      <c r="C13" s="56"/>
      <c r="I13" s="9"/>
    </row>
    <row r="14" spans="1:17" x14ac:dyDescent="0.45">
      <c r="C14" t="s">
        <v>22</v>
      </c>
      <c r="D14"/>
      <c r="E14"/>
      <c r="F14"/>
      <c r="G14" s="62">
        <v>200000</v>
      </c>
      <c r="H14" s="1" t="s">
        <v>0</v>
      </c>
      <c r="I14" s="9" t="s">
        <v>67</v>
      </c>
      <c r="J14" s="16"/>
      <c r="K14"/>
      <c r="L14"/>
      <c r="M14"/>
      <c r="N14"/>
      <c r="O14"/>
      <c r="P14"/>
      <c r="Q14"/>
    </row>
    <row r="15" spans="1:17" s="55" customFormat="1" ht="4.25" customHeight="1" x14ac:dyDescent="0.45">
      <c r="C15" s="56"/>
      <c r="I15" s="9"/>
    </row>
    <row r="16" spans="1:17" x14ac:dyDescent="0.45">
      <c r="C16" t="s">
        <v>37</v>
      </c>
      <c r="D16"/>
      <c r="E16"/>
      <c r="F16"/>
      <c r="G16" s="62">
        <v>10</v>
      </c>
      <c r="H16" s="1" t="s">
        <v>35</v>
      </c>
      <c r="I16" s="9" t="s">
        <v>66</v>
      </c>
      <c r="J16" s="16"/>
      <c r="K16"/>
      <c r="L16"/>
      <c r="M16"/>
      <c r="N16"/>
      <c r="O16"/>
      <c r="P16"/>
      <c r="Q16"/>
    </row>
    <row r="17" spans="1:26" ht="5" customHeight="1" x14ac:dyDescent="0.45"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</row>
    <row r="18" spans="1:26" s="22" customFormat="1" ht="16" customHeight="1" x14ac:dyDescent="0.45">
      <c r="A18" s="6"/>
      <c r="B18" s="6"/>
      <c r="C18" s="21" t="s">
        <v>13</v>
      </c>
    </row>
    <row r="19" spans="1:26" s="6" customFormat="1" ht="5.4" customHeight="1" x14ac:dyDescent="0.45">
      <c r="C19" s="13"/>
      <c r="D19" s="10"/>
      <c r="E19" s="10"/>
    </row>
    <row r="20" spans="1:26" x14ac:dyDescent="0.45">
      <c r="C20" s="1" t="s">
        <v>12</v>
      </c>
      <c r="D20" s="62">
        <v>5000</v>
      </c>
      <c r="E20" s="62">
        <f>D20+5000</f>
        <v>10000</v>
      </c>
      <c r="F20" s="62">
        <f t="shared" ref="F20:I20" si="0">E20+5000</f>
        <v>15000</v>
      </c>
      <c r="G20" s="62">
        <f t="shared" si="0"/>
        <v>20000</v>
      </c>
      <c r="H20" s="62">
        <f t="shared" si="0"/>
        <v>25000</v>
      </c>
      <c r="I20" s="62">
        <f t="shared" si="0"/>
        <v>30000</v>
      </c>
      <c r="J20" s="62">
        <f t="shared" ref="J20:P20" si="1">I20+10000</f>
        <v>40000</v>
      </c>
      <c r="K20" s="62">
        <f t="shared" si="1"/>
        <v>50000</v>
      </c>
      <c r="L20" s="62">
        <f t="shared" si="1"/>
        <v>60000</v>
      </c>
      <c r="M20" s="62">
        <f t="shared" si="1"/>
        <v>70000</v>
      </c>
      <c r="N20" s="62">
        <f t="shared" si="1"/>
        <v>80000</v>
      </c>
      <c r="O20" s="62">
        <f t="shared" si="1"/>
        <v>90000</v>
      </c>
      <c r="P20" s="62">
        <f t="shared" si="1"/>
        <v>100000</v>
      </c>
      <c r="Q20" s="62">
        <f t="shared" ref="Q20" si="2">P20+10000</f>
        <v>110000</v>
      </c>
      <c r="R20" s="62">
        <f t="shared" ref="R20" si="3">Q20+10000</f>
        <v>120000</v>
      </c>
      <c r="S20" s="62">
        <f t="shared" ref="S20" si="4">R20+10000</f>
        <v>130000</v>
      </c>
      <c r="T20" s="62">
        <f t="shared" ref="T20" si="5">S20+10000</f>
        <v>140000</v>
      </c>
      <c r="U20" s="62">
        <f t="shared" ref="U20" si="6">T20+10000</f>
        <v>150000</v>
      </c>
      <c r="V20" s="62">
        <f t="shared" ref="V20" si="7">U20+10000</f>
        <v>160000</v>
      </c>
      <c r="W20" s="62">
        <f t="shared" ref="W20" si="8">V20+10000</f>
        <v>170000</v>
      </c>
      <c r="X20" s="62">
        <f t="shared" ref="X20" si="9">W20+10000</f>
        <v>180000</v>
      </c>
      <c r="Y20" s="62">
        <f t="shared" ref="Y20" si="10">X20+10000</f>
        <v>190000</v>
      </c>
      <c r="Z20" s="62">
        <f t="shared" ref="Z20" si="11">Y20+10000</f>
        <v>200000</v>
      </c>
    </row>
    <row r="21" spans="1:26" ht="5" customHeight="1" x14ac:dyDescent="0.45"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26" s="26" customFormat="1" x14ac:dyDescent="0.45">
      <c r="A22"/>
      <c r="B22"/>
      <c r="C22" s="28" t="s">
        <v>27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</row>
    <row r="23" spans="1:26" ht="5" customHeight="1" x14ac:dyDescent="0.45"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26" x14ac:dyDescent="0.45">
      <c r="C24" s="52" t="s">
        <v>32</v>
      </c>
      <c r="D24" s="17">
        <f>D20*$G$6</f>
        <v>14250000</v>
      </c>
      <c r="E24" s="17">
        <f t="shared" ref="E24:Z24" si="12">E20*$G$6</f>
        <v>28500000</v>
      </c>
      <c r="F24" s="17">
        <f t="shared" si="12"/>
        <v>42750000</v>
      </c>
      <c r="G24" s="17">
        <f t="shared" si="12"/>
        <v>57000000</v>
      </c>
      <c r="H24" s="17">
        <f t="shared" si="12"/>
        <v>71250000</v>
      </c>
      <c r="I24" s="17">
        <f t="shared" si="12"/>
        <v>85500000</v>
      </c>
      <c r="J24" s="17">
        <f t="shared" si="12"/>
        <v>114000000</v>
      </c>
      <c r="K24" s="17">
        <f t="shared" si="12"/>
        <v>142500000</v>
      </c>
      <c r="L24" s="17">
        <f t="shared" si="12"/>
        <v>171000000</v>
      </c>
      <c r="M24" s="17">
        <f t="shared" si="12"/>
        <v>199500000</v>
      </c>
      <c r="N24" s="17">
        <f t="shared" si="12"/>
        <v>228000000</v>
      </c>
      <c r="O24" s="17">
        <f t="shared" si="12"/>
        <v>256500000</v>
      </c>
      <c r="P24" s="17">
        <f t="shared" si="12"/>
        <v>285000000</v>
      </c>
      <c r="Q24" s="17">
        <f t="shared" si="12"/>
        <v>313500000</v>
      </c>
      <c r="R24" s="17">
        <f t="shared" si="12"/>
        <v>342000000</v>
      </c>
      <c r="S24" s="17">
        <f t="shared" si="12"/>
        <v>370500000</v>
      </c>
      <c r="T24" s="17">
        <f t="shared" si="12"/>
        <v>399000000</v>
      </c>
      <c r="U24" s="17">
        <f t="shared" si="12"/>
        <v>427500000</v>
      </c>
      <c r="V24" s="17">
        <f t="shared" si="12"/>
        <v>456000000</v>
      </c>
      <c r="W24" s="17">
        <f t="shared" si="12"/>
        <v>484500000</v>
      </c>
      <c r="X24" s="17">
        <f t="shared" si="12"/>
        <v>513000000</v>
      </c>
      <c r="Y24" s="17">
        <f t="shared" si="12"/>
        <v>541500000</v>
      </c>
      <c r="Z24" s="17">
        <f t="shared" si="12"/>
        <v>570000000</v>
      </c>
    </row>
    <row r="25" spans="1:26" x14ac:dyDescent="0.45">
      <c r="C25" s="52" t="s">
        <v>31</v>
      </c>
      <c r="D25" s="17">
        <f>D24/$G$8</f>
        <v>14250</v>
      </c>
      <c r="E25" s="17">
        <f t="shared" ref="E25:Q25" si="13">E24/$G$8</f>
        <v>28500</v>
      </c>
      <c r="F25" s="17">
        <f t="shared" si="13"/>
        <v>42750</v>
      </c>
      <c r="G25" s="17">
        <f t="shared" si="13"/>
        <v>57000</v>
      </c>
      <c r="H25" s="17">
        <f t="shared" si="13"/>
        <v>71250</v>
      </c>
      <c r="I25" s="17">
        <f t="shared" si="13"/>
        <v>85500</v>
      </c>
      <c r="J25" s="17">
        <f t="shared" si="13"/>
        <v>114000</v>
      </c>
      <c r="K25" s="17">
        <f t="shared" si="13"/>
        <v>142500</v>
      </c>
      <c r="L25" s="17">
        <f t="shared" si="13"/>
        <v>171000</v>
      </c>
      <c r="M25" s="17">
        <f t="shared" si="13"/>
        <v>199500</v>
      </c>
      <c r="N25" s="17">
        <f t="shared" si="13"/>
        <v>228000</v>
      </c>
      <c r="O25" s="17">
        <f t="shared" si="13"/>
        <v>256500</v>
      </c>
      <c r="P25" s="17">
        <f t="shared" si="13"/>
        <v>285000</v>
      </c>
      <c r="Q25" s="17">
        <f t="shared" si="13"/>
        <v>313500</v>
      </c>
      <c r="R25" s="17">
        <f t="shared" ref="R25:Z25" si="14">R24/$G$8</f>
        <v>342000</v>
      </c>
      <c r="S25" s="17">
        <f t="shared" si="14"/>
        <v>370500</v>
      </c>
      <c r="T25" s="17">
        <f t="shared" si="14"/>
        <v>399000</v>
      </c>
      <c r="U25" s="17">
        <f t="shared" si="14"/>
        <v>427500</v>
      </c>
      <c r="V25" s="17">
        <f t="shared" si="14"/>
        <v>456000</v>
      </c>
      <c r="W25" s="17">
        <f t="shared" si="14"/>
        <v>484500</v>
      </c>
      <c r="X25" s="17">
        <f t="shared" si="14"/>
        <v>513000</v>
      </c>
      <c r="Y25" s="17">
        <f t="shared" si="14"/>
        <v>541500</v>
      </c>
      <c r="Z25" s="17">
        <f t="shared" si="14"/>
        <v>570000</v>
      </c>
    </row>
    <row r="26" spans="1:26" x14ac:dyDescent="0.45">
      <c r="C26" s="53" t="s">
        <v>17</v>
      </c>
      <c r="D26" s="18">
        <f>D25*$G$10</f>
        <v>285000</v>
      </c>
      <c r="E26" s="18">
        <f t="shared" ref="E26:Q26" si="15">E25*$G$10</f>
        <v>570000</v>
      </c>
      <c r="F26" s="18">
        <f t="shared" si="15"/>
        <v>855000</v>
      </c>
      <c r="G26" s="18">
        <f t="shared" si="15"/>
        <v>1140000</v>
      </c>
      <c r="H26" s="18">
        <f t="shared" si="15"/>
        <v>1425000</v>
      </c>
      <c r="I26" s="18">
        <f t="shared" si="15"/>
        <v>1710000</v>
      </c>
      <c r="J26" s="18">
        <f t="shared" si="15"/>
        <v>2280000</v>
      </c>
      <c r="K26" s="18">
        <f t="shared" si="15"/>
        <v>2850000</v>
      </c>
      <c r="L26" s="18">
        <f t="shared" si="15"/>
        <v>3420000</v>
      </c>
      <c r="M26" s="18">
        <f t="shared" si="15"/>
        <v>3990000</v>
      </c>
      <c r="N26" s="18">
        <f t="shared" si="15"/>
        <v>4560000</v>
      </c>
      <c r="O26" s="18">
        <f t="shared" si="15"/>
        <v>5130000</v>
      </c>
      <c r="P26" s="18">
        <f t="shared" si="15"/>
        <v>5700000</v>
      </c>
      <c r="Q26" s="18">
        <f t="shared" si="15"/>
        <v>6270000</v>
      </c>
      <c r="R26" s="18">
        <f t="shared" ref="R26:Z26" si="16">R25*$G$10</f>
        <v>6840000</v>
      </c>
      <c r="S26" s="18">
        <f t="shared" si="16"/>
        <v>7410000</v>
      </c>
      <c r="T26" s="18">
        <f t="shared" si="16"/>
        <v>7980000</v>
      </c>
      <c r="U26" s="18">
        <f t="shared" si="16"/>
        <v>8550000</v>
      </c>
      <c r="V26" s="18">
        <f t="shared" si="16"/>
        <v>9120000</v>
      </c>
      <c r="W26" s="18">
        <f t="shared" si="16"/>
        <v>9690000</v>
      </c>
      <c r="X26" s="18">
        <f t="shared" si="16"/>
        <v>10260000</v>
      </c>
      <c r="Y26" s="18">
        <f t="shared" si="16"/>
        <v>10830000</v>
      </c>
      <c r="Z26" s="18">
        <f t="shared" si="16"/>
        <v>11400000</v>
      </c>
    </row>
    <row r="27" spans="1:26" ht="5" customHeight="1" x14ac:dyDescent="0.45"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26" s="26" customFormat="1" x14ac:dyDescent="0.45">
      <c r="A28"/>
      <c r="B28"/>
      <c r="C28" s="28" t="s">
        <v>18</v>
      </c>
    </row>
    <row r="29" spans="1:26" ht="5" customHeight="1" x14ac:dyDescent="0.45"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26" s="20" customFormat="1" x14ac:dyDescent="0.45">
      <c r="A30"/>
      <c r="B30"/>
      <c r="C30" s="19" t="s">
        <v>28</v>
      </c>
    </row>
    <row r="31" spans="1:26" x14ac:dyDescent="0.45">
      <c r="C31" t="s">
        <v>21</v>
      </c>
      <c r="D31" s="2">
        <f>$G$14</f>
        <v>200000</v>
      </c>
      <c r="E31" s="2">
        <f t="shared" ref="E31:Z31" si="17">$G$14</f>
        <v>200000</v>
      </c>
      <c r="F31" s="2">
        <f t="shared" si="17"/>
        <v>200000</v>
      </c>
      <c r="G31" s="2">
        <f t="shared" si="17"/>
        <v>200000</v>
      </c>
      <c r="H31" s="2">
        <f t="shared" si="17"/>
        <v>200000</v>
      </c>
      <c r="I31" s="2">
        <f t="shared" si="17"/>
        <v>200000</v>
      </c>
      <c r="J31" s="2">
        <f t="shared" si="17"/>
        <v>200000</v>
      </c>
      <c r="K31" s="2">
        <f t="shared" si="17"/>
        <v>200000</v>
      </c>
      <c r="L31" s="2">
        <f t="shared" si="17"/>
        <v>200000</v>
      </c>
      <c r="M31" s="2">
        <f t="shared" si="17"/>
        <v>200000</v>
      </c>
      <c r="N31" s="2">
        <f t="shared" si="17"/>
        <v>200000</v>
      </c>
      <c r="O31" s="2">
        <f t="shared" si="17"/>
        <v>200000</v>
      </c>
      <c r="P31" s="2">
        <f t="shared" si="17"/>
        <v>200000</v>
      </c>
      <c r="Q31" s="2">
        <f t="shared" si="17"/>
        <v>200000</v>
      </c>
      <c r="R31" s="2">
        <f t="shared" si="17"/>
        <v>200000</v>
      </c>
      <c r="S31" s="2">
        <f t="shared" si="17"/>
        <v>200000</v>
      </c>
      <c r="T31" s="2">
        <f t="shared" si="17"/>
        <v>200000</v>
      </c>
      <c r="U31" s="2">
        <f t="shared" si="17"/>
        <v>200000</v>
      </c>
      <c r="V31" s="2">
        <f t="shared" si="17"/>
        <v>200000</v>
      </c>
      <c r="W31" s="2">
        <f t="shared" si="17"/>
        <v>200000</v>
      </c>
      <c r="X31" s="2">
        <f t="shared" si="17"/>
        <v>200000</v>
      </c>
      <c r="Y31" s="2">
        <f t="shared" si="17"/>
        <v>200000</v>
      </c>
      <c r="Z31" s="2">
        <f t="shared" si="17"/>
        <v>200000</v>
      </c>
    </row>
    <row r="32" spans="1:26" x14ac:dyDescent="0.45">
      <c r="C32" s="1" t="s">
        <v>20</v>
      </c>
      <c r="D32" s="27">
        <f>SUM(D31)</f>
        <v>200000</v>
      </c>
      <c r="E32" s="27">
        <f t="shared" ref="E32:Z32" si="18">SUM(E31)</f>
        <v>200000</v>
      </c>
      <c r="F32" s="27">
        <f t="shared" si="18"/>
        <v>200000</v>
      </c>
      <c r="G32" s="27">
        <f t="shared" si="18"/>
        <v>200000</v>
      </c>
      <c r="H32" s="27">
        <f t="shared" si="18"/>
        <v>200000</v>
      </c>
      <c r="I32" s="27">
        <f t="shared" si="18"/>
        <v>200000</v>
      </c>
      <c r="J32" s="27">
        <f t="shared" si="18"/>
        <v>200000</v>
      </c>
      <c r="K32" s="27">
        <f t="shared" si="18"/>
        <v>200000</v>
      </c>
      <c r="L32" s="27">
        <f t="shared" si="18"/>
        <v>200000</v>
      </c>
      <c r="M32" s="27">
        <f t="shared" si="18"/>
        <v>200000</v>
      </c>
      <c r="N32" s="27">
        <f t="shared" si="18"/>
        <v>200000</v>
      </c>
      <c r="O32" s="27">
        <f t="shared" si="18"/>
        <v>200000</v>
      </c>
      <c r="P32" s="27">
        <f t="shared" si="18"/>
        <v>200000</v>
      </c>
      <c r="Q32" s="27">
        <f t="shared" si="18"/>
        <v>200000</v>
      </c>
      <c r="R32" s="27">
        <f t="shared" si="18"/>
        <v>200000</v>
      </c>
      <c r="S32" s="27">
        <f t="shared" si="18"/>
        <v>200000</v>
      </c>
      <c r="T32" s="27">
        <f t="shared" si="18"/>
        <v>200000</v>
      </c>
      <c r="U32" s="27">
        <f t="shared" si="18"/>
        <v>200000</v>
      </c>
      <c r="V32" s="27">
        <f t="shared" si="18"/>
        <v>200000</v>
      </c>
      <c r="W32" s="27">
        <f t="shared" si="18"/>
        <v>200000</v>
      </c>
      <c r="X32" s="27">
        <f t="shared" si="18"/>
        <v>200000</v>
      </c>
      <c r="Y32" s="27">
        <f t="shared" si="18"/>
        <v>200000</v>
      </c>
      <c r="Z32" s="27">
        <f t="shared" si="18"/>
        <v>200000</v>
      </c>
    </row>
    <row r="33" spans="1:26" ht="5" customHeight="1" x14ac:dyDescent="0.45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1:26" s="20" customFormat="1" x14ac:dyDescent="0.45">
      <c r="A34"/>
      <c r="B34"/>
      <c r="C34" s="19" t="s">
        <v>29</v>
      </c>
    </row>
    <row r="35" spans="1:26" x14ac:dyDescent="0.45">
      <c r="C35" s="1" t="s">
        <v>25</v>
      </c>
      <c r="D35" s="17">
        <f>D20*$G$12</f>
        <v>77240.020363805466</v>
      </c>
      <c r="E35" s="17">
        <f t="shared" ref="E35:Z35" si="19">E20*$G$12</f>
        <v>154480.04072761093</v>
      </c>
      <c r="F35" s="17">
        <f t="shared" si="19"/>
        <v>231720.0610914164</v>
      </c>
      <c r="G35" s="17">
        <f t="shared" si="19"/>
        <v>308960.08145522187</v>
      </c>
      <c r="H35" s="17">
        <f t="shared" si="19"/>
        <v>386200.10181902733</v>
      </c>
      <c r="I35" s="17">
        <f t="shared" si="19"/>
        <v>463440.1221828328</v>
      </c>
      <c r="J35" s="17">
        <f t="shared" si="19"/>
        <v>617920.16291044373</v>
      </c>
      <c r="K35" s="17">
        <f t="shared" si="19"/>
        <v>772400.20363805466</v>
      </c>
      <c r="L35" s="17">
        <f t="shared" si="19"/>
        <v>926880.2443656656</v>
      </c>
      <c r="M35" s="17">
        <f t="shared" si="19"/>
        <v>1081360.2850932765</v>
      </c>
      <c r="N35" s="17">
        <f t="shared" si="19"/>
        <v>1235840.3258208875</v>
      </c>
      <c r="O35" s="17">
        <f t="shared" si="19"/>
        <v>1390320.3665484984</v>
      </c>
      <c r="P35" s="17">
        <f t="shared" si="19"/>
        <v>1544800.4072761093</v>
      </c>
      <c r="Q35" s="17">
        <f t="shared" si="19"/>
        <v>1699280.4480037203</v>
      </c>
      <c r="R35" s="17">
        <f t="shared" si="19"/>
        <v>1853760.4887313312</v>
      </c>
      <c r="S35" s="17">
        <f t="shared" si="19"/>
        <v>2008240.5294589419</v>
      </c>
      <c r="T35" s="17">
        <f t="shared" si="19"/>
        <v>2162720.5701865531</v>
      </c>
      <c r="U35" s="17">
        <f t="shared" si="19"/>
        <v>2317200.6109141638</v>
      </c>
      <c r="V35" s="17">
        <f t="shared" si="19"/>
        <v>2471680.6516417749</v>
      </c>
      <c r="W35" s="17">
        <f t="shared" si="19"/>
        <v>2626160.6923693856</v>
      </c>
      <c r="X35" s="17">
        <f t="shared" si="19"/>
        <v>2780640.7330969968</v>
      </c>
      <c r="Y35" s="17">
        <f t="shared" si="19"/>
        <v>2935120.7738246075</v>
      </c>
      <c r="Z35" s="17">
        <f t="shared" si="19"/>
        <v>3089600.8145522187</v>
      </c>
    </row>
    <row r="36" spans="1:26" ht="5" customHeight="1" x14ac:dyDescent="0.45"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1:26" x14ac:dyDescent="0.45">
      <c r="C37" s="1" t="s">
        <v>19</v>
      </c>
      <c r="D37" s="18">
        <f>D32+D35</f>
        <v>277240.02036380547</v>
      </c>
      <c r="E37" s="18">
        <f t="shared" ref="E37:Z37" si="20">E32+E35</f>
        <v>354480.04072761093</v>
      </c>
      <c r="F37" s="18">
        <f t="shared" si="20"/>
        <v>431720.0610914164</v>
      </c>
      <c r="G37" s="18">
        <f t="shared" si="20"/>
        <v>508960.08145522187</v>
      </c>
      <c r="H37" s="18">
        <f t="shared" si="20"/>
        <v>586200.10181902733</v>
      </c>
      <c r="I37" s="18">
        <f t="shared" si="20"/>
        <v>663440.1221828328</v>
      </c>
      <c r="J37" s="18">
        <f t="shared" si="20"/>
        <v>817920.16291044373</v>
      </c>
      <c r="K37" s="18">
        <f t="shared" si="20"/>
        <v>972400.20363805466</v>
      </c>
      <c r="L37" s="18">
        <f t="shared" si="20"/>
        <v>1126880.2443656656</v>
      </c>
      <c r="M37" s="18">
        <f t="shared" si="20"/>
        <v>1281360.2850932765</v>
      </c>
      <c r="N37" s="18">
        <f t="shared" si="20"/>
        <v>1435840.3258208875</v>
      </c>
      <c r="O37" s="18">
        <f t="shared" si="20"/>
        <v>1590320.3665484984</v>
      </c>
      <c r="P37" s="18">
        <f t="shared" si="20"/>
        <v>1744800.4072761093</v>
      </c>
      <c r="Q37" s="18">
        <f t="shared" si="20"/>
        <v>1899280.4480037203</v>
      </c>
      <c r="R37" s="18">
        <f t="shared" si="20"/>
        <v>2053760.4887313312</v>
      </c>
      <c r="S37" s="18">
        <f t="shared" si="20"/>
        <v>2208240.5294589419</v>
      </c>
      <c r="T37" s="18">
        <f t="shared" si="20"/>
        <v>2362720.5701865531</v>
      </c>
      <c r="U37" s="18">
        <f t="shared" si="20"/>
        <v>2517200.6109141638</v>
      </c>
      <c r="V37" s="18">
        <f t="shared" si="20"/>
        <v>2671680.6516417749</v>
      </c>
      <c r="W37" s="18">
        <f t="shared" si="20"/>
        <v>2826160.6923693856</v>
      </c>
      <c r="X37" s="18">
        <f t="shared" si="20"/>
        <v>2980640.7330969968</v>
      </c>
      <c r="Y37" s="18">
        <f t="shared" si="20"/>
        <v>3135120.7738246075</v>
      </c>
      <c r="Z37" s="18">
        <f t="shared" si="20"/>
        <v>3289600.8145522187</v>
      </c>
    </row>
    <row r="38" spans="1:26" ht="5" customHeight="1" x14ac:dyDescent="0.45"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26" x14ac:dyDescent="0.45">
      <c r="C39" s="1" t="s">
        <v>23</v>
      </c>
      <c r="D39" s="18">
        <f>D26-D37</f>
        <v>7759.9796361945337</v>
      </c>
      <c r="E39" s="18">
        <f t="shared" ref="E39:Z39" si="21">E26-E37</f>
        <v>215519.95927238907</v>
      </c>
      <c r="F39" s="18">
        <f t="shared" si="21"/>
        <v>423279.9389085836</v>
      </c>
      <c r="G39" s="18">
        <f t="shared" si="21"/>
        <v>631039.91854477813</v>
      </c>
      <c r="H39" s="18">
        <f t="shared" si="21"/>
        <v>838799.89818097267</v>
      </c>
      <c r="I39" s="18">
        <f t="shared" si="21"/>
        <v>1046559.8778171672</v>
      </c>
      <c r="J39" s="18">
        <f t="shared" si="21"/>
        <v>1462079.8370895563</v>
      </c>
      <c r="K39" s="18">
        <f t="shared" si="21"/>
        <v>1877599.7963619453</v>
      </c>
      <c r="L39" s="18">
        <f t="shared" si="21"/>
        <v>2293119.7556343344</v>
      </c>
      <c r="M39" s="18">
        <f t="shared" si="21"/>
        <v>2708639.7149067232</v>
      </c>
      <c r="N39" s="18">
        <f t="shared" si="21"/>
        <v>3124159.6741791125</v>
      </c>
      <c r="O39" s="18">
        <f t="shared" si="21"/>
        <v>3539679.6334515018</v>
      </c>
      <c r="P39" s="18">
        <f t="shared" si="21"/>
        <v>3955199.5927238907</v>
      </c>
      <c r="Q39" s="18">
        <f t="shared" si="21"/>
        <v>4370719.5519962795</v>
      </c>
      <c r="R39" s="18">
        <f t="shared" si="21"/>
        <v>4786239.5112686688</v>
      </c>
      <c r="S39" s="18">
        <f t="shared" si="21"/>
        <v>5201759.4705410581</v>
      </c>
      <c r="T39" s="18">
        <f t="shared" si="21"/>
        <v>5617279.4298134465</v>
      </c>
      <c r="U39" s="18">
        <f t="shared" si="21"/>
        <v>6032799.3890858367</v>
      </c>
      <c r="V39" s="18">
        <f t="shared" si="21"/>
        <v>6448319.3483582251</v>
      </c>
      <c r="W39" s="18">
        <f t="shared" si="21"/>
        <v>6863839.3076306144</v>
      </c>
      <c r="X39" s="18">
        <f t="shared" si="21"/>
        <v>7279359.2669030037</v>
      </c>
      <c r="Y39" s="18">
        <f t="shared" si="21"/>
        <v>7694879.226175392</v>
      </c>
      <c r="Z39" s="18">
        <f t="shared" si="21"/>
        <v>8110399.1854477813</v>
      </c>
    </row>
    <row r="40" spans="1:26" x14ac:dyDescent="0.45"/>
    <row r="41" spans="1:26" x14ac:dyDescent="0.45"/>
    <row r="42" spans="1:26" x14ac:dyDescent="0.45"/>
    <row r="43" spans="1:26" x14ac:dyDescent="0.45"/>
    <row r="44" spans="1:26" x14ac:dyDescent="0.45"/>
    <row r="45" spans="1:26" x14ac:dyDescent="0.45"/>
    <row r="46" spans="1:26" x14ac:dyDescent="0.45"/>
    <row r="47" spans="1:26" x14ac:dyDescent="0.45"/>
    <row r="48" spans="1:26" x14ac:dyDescent="0.45"/>
    <row r="49" x14ac:dyDescent="0.45"/>
    <row r="50" x14ac:dyDescent="0.45"/>
  </sheetData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1713A-888E-4DE9-9457-1A1F2A14DE34}">
  <dimension ref="A1:AD72"/>
  <sheetViews>
    <sheetView showGridLines="0" zoomScale="80" zoomScaleNormal="80" workbookViewId="0"/>
  </sheetViews>
  <sheetFormatPr defaultColWidth="0" defaultRowHeight="16.5" zeroHeight="1" x14ac:dyDescent="0.45"/>
  <cols>
    <col min="1" max="2" width="1.58203125" customWidth="1"/>
    <col min="3" max="4" width="8.83203125" customWidth="1"/>
    <col min="5" max="5" width="0" hidden="1" customWidth="1"/>
    <col min="6" max="6" width="8.83203125" customWidth="1"/>
    <col min="7" max="30" width="12.08203125" customWidth="1"/>
    <col min="31" max="16384" width="8.83203125" hidden="1"/>
  </cols>
  <sheetData>
    <row r="1" spans="1:29" s="24" customFormat="1" ht="16" customHeight="1" x14ac:dyDescent="0.45">
      <c r="A1" s="23" t="s">
        <v>10</v>
      </c>
      <c r="B1" s="23"/>
    </row>
    <row r="2" spans="1:29" s="6" customFormat="1" ht="16" customHeight="1" x14ac:dyDescent="0.45">
      <c r="C2" s="8" t="s">
        <v>2</v>
      </c>
    </row>
    <row r="3" spans="1:29" x14ac:dyDescent="0.45">
      <c r="C3" s="1"/>
    </row>
    <row r="4" spans="1:29" s="21" customFormat="1" x14ac:dyDescent="0.45">
      <c r="A4"/>
      <c r="B4"/>
      <c r="C4" s="21" t="s">
        <v>56</v>
      </c>
      <c r="G4" s="49" t="str">
        <f>C4&amp;"at $"&amp;Workings!G10&amp;" per carbon credit over a " &amp;Workings!G16&amp; " year horizon"</f>
        <v>Payback period computationat $20 per carbon credit over a 10 year horizon</v>
      </c>
      <c r="J4" s="30"/>
    </row>
    <row r="5" spans="1:29" s="6" customFormat="1" ht="5.4" customHeight="1" x14ac:dyDescent="0.45">
      <c r="C5" s="13" t="s">
        <v>36</v>
      </c>
      <c r="D5" s="10"/>
      <c r="E5" s="10"/>
    </row>
    <row r="6" spans="1:29" x14ac:dyDescent="0.45">
      <c r="C6" s="1" t="s">
        <v>34</v>
      </c>
      <c r="G6" s="51">
        <f>Workings!D20</f>
        <v>5000</v>
      </c>
      <c r="H6" s="51">
        <f>Workings!E20</f>
        <v>10000</v>
      </c>
      <c r="I6" s="51">
        <f>Workings!F20</f>
        <v>15000</v>
      </c>
      <c r="J6" s="51">
        <f>Workings!G20</f>
        <v>20000</v>
      </c>
      <c r="K6" s="51">
        <f>Workings!H20</f>
        <v>25000</v>
      </c>
      <c r="L6" s="51">
        <f>Workings!I20</f>
        <v>30000</v>
      </c>
      <c r="M6" s="51">
        <f>Workings!J20</f>
        <v>40000</v>
      </c>
      <c r="N6" s="51">
        <f>Workings!K20</f>
        <v>50000</v>
      </c>
      <c r="O6" s="51">
        <f>Workings!L20</f>
        <v>60000</v>
      </c>
      <c r="P6" s="51">
        <f>Workings!M20</f>
        <v>70000</v>
      </c>
      <c r="Q6" s="51">
        <f>Workings!N20</f>
        <v>80000</v>
      </c>
      <c r="R6" s="51">
        <f>Workings!O20</f>
        <v>90000</v>
      </c>
      <c r="S6" s="51">
        <f>Workings!P20</f>
        <v>100000</v>
      </c>
      <c r="T6" s="51">
        <f>Workings!Q20</f>
        <v>110000</v>
      </c>
      <c r="U6" s="51">
        <f>Workings!R20</f>
        <v>120000</v>
      </c>
      <c r="V6" s="51">
        <f>Workings!S20</f>
        <v>130000</v>
      </c>
      <c r="W6" s="51">
        <f>Workings!T20</f>
        <v>140000</v>
      </c>
      <c r="X6" s="51">
        <f>Workings!U20</f>
        <v>150000</v>
      </c>
      <c r="Y6" s="51">
        <f>Workings!V20</f>
        <v>160000</v>
      </c>
      <c r="Z6" s="51">
        <f>Workings!W20</f>
        <v>170000</v>
      </c>
      <c r="AA6" s="51">
        <f>Workings!X20</f>
        <v>180000</v>
      </c>
      <c r="AB6" s="51">
        <f>Workings!Y20</f>
        <v>190000</v>
      </c>
      <c r="AC6" s="51">
        <f>Workings!Z20</f>
        <v>200000</v>
      </c>
    </row>
    <row r="7" spans="1:29" s="6" customFormat="1" ht="5.4" customHeight="1" x14ac:dyDescent="0.45">
      <c r="C7" s="13" t="s">
        <v>36</v>
      </c>
      <c r="D7" s="10"/>
      <c r="E7" s="10"/>
    </row>
    <row r="8" spans="1:29" x14ac:dyDescent="0.45">
      <c r="C8" s="1" t="s">
        <v>26</v>
      </c>
      <c r="G8" s="17">
        <f>(G6*Workings!$G$6/Workings!$G$8*Workings!$G$10)</f>
        <v>285000</v>
      </c>
      <c r="H8" s="17">
        <f>(H6*Workings!$G$6/Workings!$G$8*Workings!$G$10)</f>
        <v>570000</v>
      </c>
      <c r="I8" s="17">
        <f>(I6*Workings!$G$6/Workings!$G$8*Workings!$G$10)</f>
        <v>855000</v>
      </c>
      <c r="J8" s="17">
        <f>(J6*Workings!$G$6/Workings!$G$8*Workings!$G$10)</f>
        <v>1140000</v>
      </c>
      <c r="K8" s="17">
        <f>(K6*Workings!$G$6/Workings!$G$8*Workings!$G$10)</f>
        <v>1425000</v>
      </c>
      <c r="L8" s="17">
        <f>(L6*Workings!$G$6/Workings!$G$8*Workings!$G$10)</f>
        <v>1710000</v>
      </c>
      <c r="M8" s="17">
        <f>(M6*Workings!$G$6/Workings!$G$8*Workings!$G$10)</f>
        <v>2280000</v>
      </c>
      <c r="N8" s="17">
        <f>(N6*Workings!$G$6/Workings!$G$8*Workings!$G$10)</f>
        <v>2850000</v>
      </c>
      <c r="O8" s="17">
        <f>(O6*Workings!$G$6/Workings!$G$8*Workings!$G$10)</f>
        <v>3420000</v>
      </c>
      <c r="P8" s="17">
        <f>(P6*Workings!$G$6/Workings!$G$8*Workings!$G$10)</f>
        <v>3990000</v>
      </c>
      <c r="Q8" s="17">
        <f>(Q6*Workings!$G$6/Workings!$G$8*Workings!$G$10)</f>
        <v>4560000</v>
      </c>
      <c r="R8" s="17">
        <f>(R6*Workings!$G$6/Workings!$G$8*Workings!$G$10)</f>
        <v>5130000</v>
      </c>
      <c r="S8" s="17">
        <f>(S6*Workings!$G$6/Workings!$G$8*Workings!$G$10)</f>
        <v>5700000</v>
      </c>
      <c r="T8" s="17">
        <f>(T6*Workings!$G$6/Workings!$G$8*Workings!$G$10)</f>
        <v>6270000</v>
      </c>
      <c r="U8" s="17">
        <f>(U6*Workings!$G$6/Workings!$G$8*Workings!$G$10)</f>
        <v>6840000</v>
      </c>
      <c r="V8" s="17">
        <f>(V6*Workings!$G$6/Workings!$G$8*Workings!$G$10)</f>
        <v>7410000</v>
      </c>
      <c r="W8" s="17">
        <f>(W6*Workings!$G$6/Workings!$G$8*Workings!$G$10)</f>
        <v>7980000</v>
      </c>
      <c r="X8" s="17">
        <f>(X6*Workings!$G$6/Workings!$G$8*Workings!$G$10)</f>
        <v>8550000</v>
      </c>
      <c r="Y8" s="17">
        <f>(Y6*Workings!$G$6/Workings!$G$8*Workings!$G$10)</f>
        <v>9120000</v>
      </c>
      <c r="Z8" s="17">
        <f>(Z6*Workings!$G$6/Workings!$G$8*Workings!$G$10)</f>
        <v>9690000</v>
      </c>
      <c r="AA8" s="17">
        <f>(AA6*Workings!$G$6/Workings!$G$8*Workings!$G$10)</f>
        <v>10260000</v>
      </c>
      <c r="AB8" s="17">
        <f>(AB6*Workings!$G$6/Workings!$G$8*Workings!$G$10)</f>
        <v>10830000</v>
      </c>
      <c r="AC8" s="17">
        <f>(AC6*Workings!$G$6/Workings!$G$8*Workings!$G$10)</f>
        <v>11400000</v>
      </c>
    </row>
    <row r="9" spans="1:29" s="6" customFormat="1" ht="5.4" customHeight="1" x14ac:dyDescent="0.45">
      <c r="C9" s="13" t="s">
        <v>36</v>
      </c>
      <c r="D9" s="10"/>
      <c r="E9" s="10"/>
    </row>
    <row r="10" spans="1:29" x14ac:dyDescent="0.45">
      <c r="C10" s="1" t="s">
        <v>40</v>
      </c>
      <c r="G10" s="17">
        <f>(G6*Workings!$G$6/Workings!$G$8*Workings!$G$10)*Workings!$G$16</f>
        <v>2850000</v>
      </c>
      <c r="H10" s="17">
        <f>(H6*Workings!$G$6/Workings!$G$8*Workings!$G$10)*Workings!$G$16</f>
        <v>5700000</v>
      </c>
      <c r="I10" s="17">
        <f>(I6*Workings!$G$6/Workings!$G$8*Workings!$G$10)*Workings!$G$16</f>
        <v>8550000</v>
      </c>
      <c r="J10" s="17">
        <f>(J6*Workings!$G$6/Workings!$G$8*Workings!$G$10)*Workings!$G$16</f>
        <v>11400000</v>
      </c>
      <c r="K10" s="17">
        <f>(K6*Workings!$G$6/Workings!$G$8*Workings!$G$10)*Workings!$G$16</f>
        <v>14250000</v>
      </c>
      <c r="L10" s="17">
        <f>(L6*Workings!$G$6/Workings!$G$8*Workings!$G$10)*Workings!$G$16</f>
        <v>17100000</v>
      </c>
      <c r="M10" s="17">
        <f>(M6*Workings!$G$6/Workings!$G$8*Workings!$G$10)*Workings!$G$16</f>
        <v>22800000</v>
      </c>
      <c r="N10" s="17">
        <f>(N6*Workings!$G$6/Workings!$G$8*Workings!$G$10)*Workings!$G$16</f>
        <v>28500000</v>
      </c>
      <c r="O10" s="17">
        <f>(O6*Workings!$G$6/Workings!$G$8*Workings!$G$10)*Workings!$G$16</f>
        <v>34200000</v>
      </c>
      <c r="P10" s="17">
        <f>(P6*Workings!$G$6/Workings!$G$8*Workings!$G$10)*Workings!$G$16</f>
        <v>39900000</v>
      </c>
      <c r="Q10" s="17">
        <f>(Q6*Workings!$G$6/Workings!$G$8*Workings!$G$10)*Workings!$G$16</f>
        <v>45600000</v>
      </c>
      <c r="R10" s="17">
        <f>(R6*Workings!$G$6/Workings!$G$8*Workings!$G$10)*Workings!$G$16</f>
        <v>51300000</v>
      </c>
      <c r="S10" s="17">
        <f>(S6*Workings!$G$6/Workings!$G$8*Workings!$G$10)*Workings!$G$16</f>
        <v>57000000</v>
      </c>
      <c r="T10" s="17">
        <f>(T6*Workings!$G$6/Workings!$G$8*Workings!$G$10)*Workings!$G$16</f>
        <v>62700000</v>
      </c>
      <c r="U10" s="17">
        <f>(U6*Workings!$G$6/Workings!$G$8*Workings!$G$10)*Workings!$G$16</f>
        <v>68400000</v>
      </c>
      <c r="V10" s="17">
        <f>(V6*Workings!$G$6/Workings!$G$8*Workings!$G$10)*Workings!$G$16</f>
        <v>74100000</v>
      </c>
      <c r="W10" s="17">
        <f>(W6*Workings!$G$6/Workings!$G$8*Workings!$G$10)*Workings!$G$16</f>
        <v>79800000</v>
      </c>
      <c r="X10" s="17">
        <f>(X6*Workings!$G$6/Workings!$G$8*Workings!$G$10)*Workings!$G$16</f>
        <v>85500000</v>
      </c>
      <c r="Y10" s="17">
        <f>(Y6*Workings!$G$6/Workings!$G$8*Workings!$G$10)*Workings!$G$16</f>
        <v>91200000</v>
      </c>
      <c r="Z10" s="17">
        <f>(Z6*Workings!$G$6/Workings!$G$8*Workings!$G$10)*Workings!$G$16</f>
        <v>96900000</v>
      </c>
      <c r="AA10" s="17">
        <f>(AA6*Workings!$G$6/Workings!$G$8*Workings!$G$10)*Workings!$G$16</f>
        <v>102600000</v>
      </c>
      <c r="AB10" s="17">
        <f>(AB6*Workings!$G$6/Workings!$G$8*Workings!$G$10)*Workings!$G$16</f>
        <v>108300000</v>
      </c>
      <c r="AC10" s="17">
        <f>(AC6*Workings!$G$6/Workings!$G$8*Workings!$G$10)*Workings!$G$16</f>
        <v>114000000</v>
      </c>
    </row>
    <row r="11" spans="1:29" s="6" customFormat="1" ht="5.4" customHeight="1" x14ac:dyDescent="0.45">
      <c r="C11" s="13" t="s">
        <v>36</v>
      </c>
      <c r="D11" s="10"/>
      <c r="E11" s="10"/>
    </row>
    <row r="12" spans="1:29" x14ac:dyDescent="0.45">
      <c r="C12" s="1" t="s">
        <v>38</v>
      </c>
      <c r="G12" s="17">
        <f>(G6*Workings!$G$12*Workings!$G$16)+Workings!$G$14</f>
        <v>972400.20363805466</v>
      </c>
      <c r="H12" s="17">
        <f>(H6*Workings!$G$12*Workings!$G$16)+Workings!$G$14</f>
        <v>1744800.4072761093</v>
      </c>
      <c r="I12" s="17">
        <f>(I6*Workings!$G$12*Workings!$G$16)+Workings!$G$14</f>
        <v>2517200.6109141642</v>
      </c>
      <c r="J12" s="17">
        <f>(J6*Workings!$G$12*Workings!$G$16)+Workings!$G$14</f>
        <v>3289600.8145522187</v>
      </c>
      <c r="K12" s="17">
        <f>(K6*Workings!$G$12*Workings!$G$16)+Workings!$G$14</f>
        <v>4062001.0181902731</v>
      </c>
      <c r="L12" s="17">
        <f>(L6*Workings!$G$12*Workings!$G$16)+Workings!$G$14</f>
        <v>4834401.2218283284</v>
      </c>
      <c r="M12" s="17">
        <f>(M6*Workings!$G$12*Workings!$G$16)+Workings!$G$14</f>
        <v>6379201.6291044373</v>
      </c>
      <c r="N12" s="17">
        <f>(N6*Workings!$G$12*Workings!$G$16)+Workings!$G$14</f>
        <v>7924002.0363805462</v>
      </c>
      <c r="O12" s="17">
        <f>(O6*Workings!$G$12*Workings!$G$16)+Workings!$G$14</f>
        <v>9468802.4436566569</v>
      </c>
      <c r="P12" s="17">
        <f>(P6*Workings!$G$12*Workings!$G$16)+Workings!$G$14</f>
        <v>11013602.850932766</v>
      </c>
      <c r="Q12" s="17">
        <f>(Q6*Workings!$G$12*Workings!$G$16)+Workings!$G$14</f>
        <v>12558403.258208875</v>
      </c>
      <c r="R12" s="17">
        <f>(R6*Workings!$G$12*Workings!$G$16)+Workings!$G$14</f>
        <v>14103203.665484983</v>
      </c>
      <c r="S12" s="17">
        <f>(S6*Workings!$G$12*Workings!$G$16)+Workings!$G$14</f>
        <v>15648004.072761092</v>
      </c>
      <c r="T12" s="17">
        <f>(T6*Workings!$G$12*Workings!$G$16)+Workings!$G$14</f>
        <v>17192804.480037201</v>
      </c>
      <c r="U12" s="17">
        <f>(U6*Workings!$G$12*Workings!$G$16)+Workings!$G$14</f>
        <v>18737604.887313314</v>
      </c>
      <c r="V12" s="17">
        <f>(V6*Workings!$G$12*Workings!$G$16)+Workings!$G$14</f>
        <v>20282405.294589419</v>
      </c>
      <c r="W12" s="17">
        <f>(W6*Workings!$G$12*Workings!$G$16)+Workings!$G$14</f>
        <v>21827205.701865532</v>
      </c>
      <c r="X12" s="17">
        <f>(X6*Workings!$G$12*Workings!$G$16)+Workings!$G$14</f>
        <v>23372006.109141637</v>
      </c>
      <c r="Y12" s="17">
        <f>(Y6*Workings!$G$12*Workings!$G$16)+Workings!$G$14</f>
        <v>24916806.516417749</v>
      </c>
      <c r="Z12" s="17">
        <f>(Z6*Workings!$G$12*Workings!$G$16)+Workings!$G$14</f>
        <v>26461606.923693858</v>
      </c>
      <c r="AA12" s="17">
        <f>(AA6*Workings!$G$12*Workings!$G$16)+Workings!$G$14</f>
        <v>28006407.330969967</v>
      </c>
      <c r="AB12" s="17">
        <f>(AB6*Workings!$G$12*Workings!$G$16)+Workings!$G$14</f>
        <v>29551207.738246076</v>
      </c>
      <c r="AC12" s="17">
        <f>(AC6*Workings!$G$12*Workings!$G$16)+Workings!$G$14</f>
        <v>31096008.145522185</v>
      </c>
    </row>
    <row r="13" spans="1:29" s="6" customFormat="1" ht="5.4" customHeight="1" x14ac:dyDescent="0.45">
      <c r="C13" s="13" t="s">
        <v>36</v>
      </c>
      <c r="D13" s="10"/>
      <c r="E13" s="10"/>
    </row>
    <row r="14" spans="1:29" x14ac:dyDescent="0.45">
      <c r="C14" s="1" t="s">
        <v>39</v>
      </c>
      <c r="G14" s="17">
        <f>G10-G12</f>
        <v>1877599.7963619453</v>
      </c>
      <c r="H14" s="17">
        <f t="shared" ref="H14:AC14" si="0">H10-H12</f>
        <v>3955199.5927238907</v>
      </c>
      <c r="I14" s="17">
        <f t="shared" si="0"/>
        <v>6032799.3890858358</v>
      </c>
      <c r="J14" s="17">
        <f t="shared" si="0"/>
        <v>8110399.1854477813</v>
      </c>
      <c r="K14" s="17">
        <f t="shared" si="0"/>
        <v>10187998.981809728</v>
      </c>
      <c r="L14" s="17">
        <f t="shared" si="0"/>
        <v>12265598.778171672</v>
      </c>
      <c r="M14" s="17">
        <f t="shared" si="0"/>
        <v>16420798.370895563</v>
      </c>
      <c r="N14" s="17">
        <f t="shared" si="0"/>
        <v>20575997.963619456</v>
      </c>
      <c r="O14" s="17">
        <f t="shared" si="0"/>
        <v>24731197.556343343</v>
      </c>
      <c r="P14" s="17">
        <f t="shared" si="0"/>
        <v>28886397.149067234</v>
      </c>
      <c r="Q14" s="17">
        <f t="shared" si="0"/>
        <v>33041596.741791125</v>
      </c>
      <c r="R14" s="17">
        <f t="shared" si="0"/>
        <v>37196796.33451502</v>
      </c>
      <c r="S14" s="17">
        <f t="shared" si="0"/>
        <v>41351995.927238911</v>
      </c>
      <c r="T14" s="17">
        <f t="shared" si="0"/>
        <v>45507195.519962803</v>
      </c>
      <c r="U14" s="17">
        <f t="shared" si="0"/>
        <v>49662395.112686686</v>
      </c>
      <c r="V14" s="17">
        <f t="shared" si="0"/>
        <v>53817594.705410585</v>
      </c>
      <c r="W14" s="17">
        <f t="shared" si="0"/>
        <v>57972794.298134468</v>
      </c>
      <c r="X14" s="17">
        <f t="shared" si="0"/>
        <v>62127993.890858367</v>
      </c>
      <c r="Y14" s="17">
        <f t="shared" si="0"/>
        <v>66283193.483582251</v>
      </c>
      <c r="Z14" s="17">
        <f t="shared" si="0"/>
        <v>70438393.076306134</v>
      </c>
      <c r="AA14" s="17">
        <f t="shared" si="0"/>
        <v>74593592.669030041</v>
      </c>
      <c r="AB14" s="17">
        <f t="shared" si="0"/>
        <v>78748792.261753917</v>
      </c>
      <c r="AC14" s="17">
        <f t="shared" si="0"/>
        <v>82903991.854477823</v>
      </c>
    </row>
    <row r="15" spans="1:29" s="6" customFormat="1" ht="5.4" customHeight="1" x14ac:dyDescent="0.45">
      <c r="C15" s="13" t="s">
        <v>36</v>
      </c>
      <c r="D15" s="10"/>
      <c r="E15" s="10"/>
    </row>
    <row r="16" spans="1:29" x14ac:dyDescent="0.45">
      <c r="C16" s="1" t="s">
        <v>1</v>
      </c>
      <c r="G16" s="50">
        <f>G12/G8</f>
        <v>3.4119305390808936</v>
      </c>
      <c r="H16" s="50">
        <f t="shared" ref="H16:AC16" si="1">H12/H8</f>
        <v>3.0610533460984373</v>
      </c>
      <c r="I16" s="50">
        <f t="shared" si="1"/>
        <v>2.9440942817709521</v>
      </c>
      <c r="J16" s="50">
        <f t="shared" si="1"/>
        <v>2.8856147496072095</v>
      </c>
      <c r="K16" s="50">
        <f t="shared" si="1"/>
        <v>2.8505270303089634</v>
      </c>
      <c r="L16" s="50">
        <f t="shared" si="1"/>
        <v>2.827135217443467</v>
      </c>
      <c r="M16" s="50">
        <f t="shared" si="1"/>
        <v>2.7978954513615952</v>
      </c>
      <c r="N16" s="50">
        <f t="shared" si="1"/>
        <v>2.7803515917124724</v>
      </c>
      <c r="O16" s="50">
        <f t="shared" si="1"/>
        <v>2.7686556852797244</v>
      </c>
      <c r="P16" s="50">
        <f t="shared" si="1"/>
        <v>2.7603014663991896</v>
      </c>
      <c r="Q16" s="50">
        <f t="shared" si="1"/>
        <v>2.7540358022387883</v>
      </c>
      <c r="R16" s="50">
        <f t="shared" si="1"/>
        <v>2.7491625078918096</v>
      </c>
      <c r="S16" s="50">
        <f t="shared" si="1"/>
        <v>2.7452638724142266</v>
      </c>
      <c r="T16" s="50">
        <f t="shared" si="1"/>
        <v>2.7420740797507497</v>
      </c>
      <c r="U16" s="50">
        <f t="shared" si="1"/>
        <v>2.7394159191978531</v>
      </c>
      <c r="V16" s="50">
        <f t="shared" si="1"/>
        <v>2.737166706422324</v>
      </c>
      <c r="W16" s="50">
        <f t="shared" si="1"/>
        <v>2.7352388097575853</v>
      </c>
      <c r="X16" s="50">
        <f t="shared" si="1"/>
        <v>2.7335679659814778</v>
      </c>
      <c r="Y16" s="50">
        <f t="shared" si="1"/>
        <v>2.7321059776773846</v>
      </c>
      <c r="Z16" s="50">
        <f t="shared" si="1"/>
        <v>2.730815987997302</v>
      </c>
      <c r="AA16" s="50">
        <f t="shared" si="1"/>
        <v>2.7296693305038953</v>
      </c>
      <c r="AB16" s="50">
        <f t="shared" si="1"/>
        <v>2.7286433737992684</v>
      </c>
      <c r="AC16" s="50">
        <f t="shared" si="1"/>
        <v>2.7277200127651038</v>
      </c>
    </row>
    <row r="17" spans="1:29" x14ac:dyDescent="0.45">
      <c r="C17" s="1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</row>
    <row r="18" spans="1:29" s="21" customFormat="1" x14ac:dyDescent="0.45">
      <c r="A18"/>
      <c r="B18"/>
      <c r="C18" s="21" t="s">
        <v>57</v>
      </c>
      <c r="G18" s="49" t="str">
        <f>C18&amp;"at $"&amp;Workings!G24&amp;" per carbon credit over a " &amp;Workings!G30&amp; " year horizon"</f>
        <v>Outputs chartat $57000000 per carbon credit over a  year horizon</v>
      </c>
      <c r="J18" s="30"/>
    </row>
    <row r="19" spans="1:29" x14ac:dyDescent="0.45"/>
    <row r="20" spans="1:29" x14ac:dyDescent="0.45"/>
    <row r="21" spans="1:29" x14ac:dyDescent="0.45"/>
    <row r="22" spans="1:29" x14ac:dyDescent="0.45"/>
    <row r="23" spans="1:29" x14ac:dyDescent="0.45"/>
    <row r="24" spans="1:29" x14ac:dyDescent="0.45">
      <c r="A24" s="6"/>
      <c r="B24" s="6"/>
    </row>
    <row r="25" spans="1:29" x14ac:dyDescent="0.45"/>
    <row r="26" spans="1:29" x14ac:dyDescent="0.45"/>
    <row r="27" spans="1:29" x14ac:dyDescent="0.45"/>
    <row r="28" spans="1:29" x14ac:dyDescent="0.45"/>
    <row r="29" spans="1:29" x14ac:dyDescent="0.45"/>
    <row r="30" spans="1:29" x14ac:dyDescent="0.45"/>
    <row r="31" spans="1:29" x14ac:dyDescent="0.45"/>
    <row r="32" spans="1:29" x14ac:dyDescent="0.45"/>
    <row r="33" x14ac:dyDescent="0.45"/>
    <row r="34" x14ac:dyDescent="0.45"/>
    <row r="35" x14ac:dyDescent="0.45"/>
    <row r="36" x14ac:dyDescent="0.45"/>
    <row r="37" x14ac:dyDescent="0.45"/>
    <row r="38" x14ac:dyDescent="0.45"/>
    <row r="39" x14ac:dyDescent="0.45"/>
    <row r="40" x14ac:dyDescent="0.45"/>
    <row r="41" x14ac:dyDescent="0.45"/>
    <row r="42" x14ac:dyDescent="0.45"/>
    <row r="43" x14ac:dyDescent="0.45"/>
    <row r="44" x14ac:dyDescent="0.45"/>
    <row r="45" x14ac:dyDescent="0.45"/>
    <row r="46" x14ac:dyDescent="0.45"/>
    <row r="47" x14ac:dyDescent="0.45"/>
    <row r="48" x14ac:dyDescent="0.45"/>
    <row r="49" x14ac:dyDescent="0.45"/>
    <row r="50" x14ac:dyDescent="0.45"/>
    <row r="51" x14ac:dyDescent="0.45"/>
    <row r="52" x14ac:dyDescent="0.45"/>
    <row r="53" x14ac:dyDescent="0.45"/>
    <row r="54" x14ac:dyDescent="0.45"/>
    <row r="55" x14ac:dyDescent="0.45"/>
    <row r="56" x14ac:dyDescent="0.45"/>
    <row r="57" x14ac:dyDescent="0.45"/>
    <row r="58" x14ac:dyDescent="0.45"/>
    <row r="59" x14ac:dyDescent="0.45"/>
    <row r="60" x14ac:dyDescent="0.45"/>
    <row r="61" x14ac:dyDescent="0.45"/>
    <row r="62" x14ac:dyDescent="0.45"/>
    <row r="63" x14ac:dyDescent="0.45"/>
    <row r="64" x14ac:dyDescent="0.45"/>
    <row r="65" x14ac:dyDescent="0.45"/>
    <row r="66" x14ac:dyDescent="0.45"/>
    <row r="67" x14ac:dyDescent="0.45"/>
    <row r="68" x14ac:dyDescent="0.45"/>
    <row r="69" x14ac:dyDescent="0.45"/>
    <row r="70" x14ac:dyDescent="0.45"/>
    <row r="71" x14ac:dyDescent="0.45"/>
    <row r="72" x14ac:dyDescent="0.45"/>
  </sheetData>
  <pageMargins left="0.7" right="0.7" top="0.75" bottom="0.75" header="0.3" footer="0.3"/>
  <pageSetup paperSize="9"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3C8A9C6C50D94D9BA47D50A341C636" ma:contentTypeVersion="17" ma:contentTypeDescription="Create a new document." ma:contentTypeScope="" ma:versionID="c7110c25702f047b703f39c5ae9af7b0">
  <xsd:schema xmlns:xsd="http://www.w3.org/2001/XMLSchema" xmlns:xs="http://www.w3.org/2001/XMLSchema" xmlns:p="http://schemas.microsoft.com/office/2006/metadata/properties" xmlns:ns2="b9e063a4-3a8d-4222-92a6-9161b1900775" xmlns:ns3="118d1164-289e-4b00-aeff-a89297e3b329" targetNamespace="http://schemas.microsoft.com/office/2006/metadata/properties" ma:root="true" ma:fieldsID="3fdf8618e3757e42995a14e7d9bbd518" ns2:_="" ns3:_="">
    <xsd:import namespace="b9e063a4-3a8d-4222-92a6-9161b1900775"/>
    <xsd:import namespace="118d1164-289e-4b00-aeff-a89297e3b32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e063a4-3a8d-4222-92a6-9161b19007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bbf0eead-b64b-4ed7-b808-25fa3bceb6d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8d1164-289e-4b00-aeff-a89297e3b32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90b8ba6-3f65-42fe-b5d7-a0bacff471bb}" ma:internalName="TaxCatchAll" ma:showField="CatchAllData" ma:web="118d1164-289e-4b00-aeff-a89297e3b32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9e063a4-3a8d-4222-92a6-9161b1900775">
      <Terms xmlns="http://schemas.microsoft.com/office/infopath/2007/PartnerControls"/>
    </lcf76f155ced4ddcb4097134ff3c332f>
    <TaxCatchAll xmlns="118d1164-289e-4b00-aeff-a89297e3b329" xsi:nil="true"/>
  </documentManagement>
</p:properties>
</file>

<file path=customXml/itemProps1.xml><?xml version="1.0" encoding="utf-8"?>
<ds:datastoreItem xmlns:ds="http://schemas.openxmlformats.org/officeDocument/2006/customXml" ds:itemID="{1F9368F1-58BC-4F67-AD13-AB814041D0F3}"/>
</file>

<file path=customXml/itemProps2.xml><?xml version="1.0" encoding="utf-8"?>
<ds:datastoreItem xmlns:ds="http://schemas.openxmlformats.org/officeDocument/2006/customXml" ds:itemID="{29574234-28E5-4E6B-B540-EC667D38BB08}"/>
</file>

<file path=customXml/itemProps3.xml><?xml version="1.0" encoding="utf-8"?>
<ds:datastoreItem xmlns:ds="http://schemas.openxmlformats.org/officeDocument/2006/customXml" ds:itemID="{16229D02-66D3-4FE7-83C6-2236F93982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 Page</vt:lpstr>
      <vt:lpstr>Development Cost</vt:lpstr>
      <vt:lpstr>Workings</vt:lpstr>
      <vt:lpstr>Outputs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 Mugi</dc:creator>
  <cp:lastModifiedBy>Talari Maria</cp:lastModifiedBy>
  <dcterms:created xsi:type="dcterms:W3CDTF">2015-06-05T18:17:20Z</dcterms:created>
  <dcterms:modified xsi:type="dcterms:W3CDTF">2023-12-14T06:58:48Z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0x0101005D3C8A9C6C50D94D9BA47D50A341C636</vt:lpwstr>
  </property>
</Properties>
</file>